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FinanzasLDA\BOLSA\2. Página web\5. Información financiera\a) Resultados y presentaciones\1. Resultados\2026\9M 2026\5. Suplemento Financiero\"/>
    </mc:Choice>
  </mc:AlternateContent>
  <xr:revisionPtr revIDLastSave="0" documentId="8_{14C70FFC-CBC6-4F9F-AF6E-9FE31F1C60EA}" xr6:coauthVersionLast="47" xr6:coauthVersionMax="47" xr10:uidLastSave="{00000000-0000-0000-0000-000000000000}"/>
  <bookViews>
    <workbookView xWindow="-120" yWindow="-120" windowWidth="29040" windowHeight="15720" tabRatio="841" xr2:uid="{5194AF5B-AFC5-46C3-A2BA-B646D8111C19}"/>
  </bookViews>
  <sheets>
    <sheet name="Suplemento Financiero&gt;&gt;&gt;" sheetId="18" r:id="rId1"/>
    <sheet name="NIIF 17&amp;9&gt;&gt;&gt;" sheetId="37" r:id="rId2"/>
    <sheet name="Balance - NIIF 17&amp;9" sheetId="26" r:id="rId3"/>
    <sheet name="P&amp;G - NIIF 17&amp;9" sheetId="25" r:id="rId4"/>
    <sheet name="Líneas de Negocio - NIIF 17&amp;9" sheetId="13" r:id="rId5"/>
    <sheet name="Motor - NIIF 17&amp;9" sheetId="14" r:id="rId6"/>
    <sheet name="Hogar - NIIF 17&amp;9" sheetId="28" r:id="rId7"/>
    <sheet name="Salud - NIIF 17&amp;9" sheetId="29" r:id="rId8"/>
    <sheet name="Otros - NIIF 17&amp;9" sheetId="30" r:id="rId9"/>
    <sheet name="NIIF 4&gt;&gt;&gt;" sheetId="38" r:id="rId10"/>
    <sheet name="Balance - NIIF 4" sheetId="40" r:id="rId11"/>
    <sheet name="P&amp;G - NIIF 4" sheetId="31" r:id="rId12"/>
    <sheet name="Líneas de Negocio - NIIF 4" sheetId="32" r:id="rId13"/>
    <sheet name="Motor - NIIF 4" sheetId="33" r:id="rId14"/>
    <sheet name="Hogar - NIIF 4" sheetId="34" r:id="rId15"/>
    <sheet name="Salud - NIIF 4" sheetId="35" r:id="rId16"/>
    <sheet name="Otros - NIIF 4" sheetId="36" r:id="rId17"/>
    <sheet name="Conciliación resultado NIIF17&amp;9" sheetId="41" r:id="rId18"/>
    <sheet name="Ratio Combinado" sheetId="39" r:id="rId19"/>
    <sheet name="Inversiones" sheetId="19" r:id="rId20"/>
    <sheet name="Solvencia" sheetId="23" r:id="rId21"/>
  </sheets>
  <definedNames>
    <definedName name="\a">#REF!</definedName>
    <definedName name="\b">#REF!</definedName>
    <definedName name="\c">#REF!</definedName>
    <definedName name="\e">#REF!</definedName>
    <definedName name="\f">#REF!</definedName>
    <definedName name="\g">#REF!</definedName>
    <definedName name="\l">#REF!</definedName>
    <definedName name="\m">#REF!</definedName>
    <definedName name="\n">#REF!</definedName>
    <definedName name="\o">#REF!</definedName>
    <definedName name="\t">#REF!</definedName>
    <definedName name="\x">#REF!</definedName>
    <definedName name="_________RG1">#REF!</definedName>
    <definedName name="________RG1">#REF!</definedName>
    <definedName name="_______RG1">#REF!</definedName>
    <definedName name="______RG1">#REF!</definedName>
    <definedName name="_____RG1">#REF!</definedName>
    <definedName name="____RG1">#REF!</definedName>
    <definedName name="___CYH1">#REF!</definedName>
    <definedName name="___CYH2">#REF!</definedName>
    <definedName name="___INDEX_SHEET___ASAP_Utilities">[0]!_R1C1</definedName>
    <definedName name="___LHR02">#REF!</definedName>
    <definedName name="___LTR01">#REF!</definedName>
    <definedName name="___LTR02">#REF!</definedName>
    <definedName name="___LTR03">#REF!</definedName>
    <definedName name="___LTR04">#REF!</definedName>
    <definedName name="___LTR05">#REF!</definedName>
    <definedName name="___LTR06">#REF!</definedName>
    <definedName name="___LTR07">#REF!</definedName>
    <definedName name="___LTR08">#REF!</definedName>
    <definedName name="___LTR09">#REF!</definedName>
    <definedName name="___LTR10">#REF!</definedName>
    <definedName name="___LTR11">#REF!</definedName>
    <definedName name="___LTR12">#REF!</definedName>
    <definedName name="___LTR13">#REF!</definedName>
    <definedName name="___LTR14">#REF!</definedName>
    <definedName name="___LTR15">#REF!</definedName>
    <definedName name="___LTR16">#REF!</definedName>
    <definedName name="___LTR17">#REF!</definedName>
    <definedName name="___LTR18">#REF!</definedName>
    <definedName name="___LTR19">#REF!</definedName>
    <definedName name="___LTR20">#REF!</definedName>
    <definedName name="___LTR21">#REF!</definedName>
    <definedName name="___LTR22">#REF!</definedName>
    <definedName name="___LTR23">#REF!</definedName>
    <definedName name="___LTR24">#REF!</definedName>
    <definedName name="___LTR25">#REF!</definedName>
    <definedName name="___LTR26">#REF!</definedName>
    <definedName name="___LTR27">#REF!</definedName>
    <definedName name="___mds_first_cell___">#REF!</definedName>
    <definedName name="___mds_view_data___">#REF!</definedName>
    <definedName name="___PYH1">#REF!</definedName>
    <definedName name="___PYH2">#REF!</definedName>
    <definedName name="___QMS1">#REF!</definedName>
    <definedName name="___RG1">#REF!</definedName>
    <definedName name="__acc10">#REF!</definedName>
    <definedName name="__acc11">#REF!</definedName>
    <definedName name="__CYH1">#REF!</definedName>
    <definedName name="__CYH2">#REF!</definedName>
    <definedName name="__dic2001">#REF!</definedName>
    <definedName name="__F" hidden="1">{"vista1",#N/A,FALSE,"SCH";"vista2",#N/A,FALSE,"SCH"}</definedName>
    <definedName name="__key2" hidden="1">#REF!</definedName>
    <definedName name="__LHR01">#REF!</definedName>
    <definedName name="__LHR02">#REF!</definedName>
    <definedName name="__LHR03">#REF!</definedName>
    <definedName name="__LHR04">#REF!</definedName>
    <definedName name="__LHR05">#REF!</definedName>
    <definedName name="__LHR06">#REF!</definedName>
    <definedName name="__LHR07">#REF!</definedName>
    <definedName name="__LHR08">#REF!</definedName>
    <definedName name="__LHR09">#REF!</definedName>
    <definedName name="__LHR10">#REF!</definedName>
    <definedName name="__LHR11">#REF!</definedName>
    <definedName name="__LHR12">#REF!</definedName>
    <definedName name="__LHR13">#REF!</definedName>
    <definedName name="__LHR14">#REF!</definedName>
    <definedName name="__LHR15">#REF!</definedName>
    <definedName name="__LHR16">#REF!</definedName>
    <definedName name="__LHR17">#REF!</definedName>
    <definedName name="__LHR18">#REF!</definedName>
    <definedName name="__LHR19">#REF!</definedName>
    <definedName name="__LHR20">#REF!</definedName>
    <definedName name="__LHR21">#REF!</definedName>
    <definedName name="__LHR22">#REF!</definedName>
    <definedName name="__LHR23">#REF!</definedName>
    <definedName name="__LHR24">#REF!</definedName>
    <definedName name="__LHR25">#REF!</definedName>
    <definedName name="__LHR26">#REF!</definedName>
    <definedName name="__LHR27">#REF!</definedName>
    <definedName name="__LHR28">#REF!</definedName>
    <definedName name="__LHR29">#REF!</definedName>
    <definedName name="__LHR30">#REF!</definedName>
    <definedName name="__LHR31">#REF!</definedName>
    <definedName name="__LHR32">#REF!</definedName>
    <definedName name="__LHR33">#REF!</definedName>
    <definedName name="__LHR34">#REF!</definedName>
    <definedName name="__LIR01">#REF!</definedName>
    <definedName name="__LIR02">#REF!</definedName>
    <definedName name="__LIR03">#REF!</definedName>
    <definedName name="__LIR04">#REF!</definedName>
    <definedName name="__LIR05">#REF!</definedName>
    <definedName name="__LIR06">#REF!</definedName>
    <definedName name="__LIR07">#REF!</definedName>
    <definedName name="__LIR08">#REF!</definedName>
    <definedName name="__LIR09">#REF!</definedName>
    <definedName name="__LIR10">#REF!</definedName>
    <definedName name="__LIR11">#REF!</definedName>
    <definedName name="__LIR12">#REF!</definedName>
    <definedName name="__LIR13">#REF!</definedName>
    <definedName name="__LIR14">#REF!</definedName>
    <definedName name="__LIR15">#REF!</definedName>
    <definedName name="__LIR16">#REF!</definedName>
    <definedName name="__LIR17">#REF!</definedName>
    <definedName name="__LIR18">#REF!</definedName>
    <definedName name="__LIR19">#REF!</definedName>
    <definedName name="__LIR20">#REF!</definedName>
    <definedName name="__LIR21">#REF!</definedName>
    <definedName name="__LIR22">#REF!</definedName>
    <definedName name="__LIR23">#REF!</definedName>
    <definedName name="__LIR24">#REF!</definedName>
    <definedName name="__LIR25">#REF!</definedName>
    <definedName name="__LIR26">#REF!</definedName>
    <definedName name="__LIR27">#REF!</definedName>
    <definedName name="__LIR28">#REF!</definedName>
    <definedName name="__LIR29">#REF!</definedName>
    <definedName name="__LIR30">#REF!</definedName>
    <definedName name="__LIR31">#REF!</definedName>
    <definedName name="__LIR32">#REF!</definedName>
    <definedName name="__LIR33">#REF!</definedName>
    <definedName name="__LTR01">#REF!</definedName>
    <definedName name="__LTR02">#REF!</definedName>
    <definedName name="__LTR03">#REF!</definedName>
    <definedName name="__LTR04">#REF!</definedName>
    <definedName name="__LTR05">#REF!</definedName>
    <definedName name="__LTR06">#REF!</definedName>
    <definedName name="__LTR07">#REF!</definedName>
    <definedName name="__LTR08">#REF!</definedName>
    <definedName name="__LTR09">#REF!</definedName>
    <definedName name="__LTR10">#REF!</definedName>
    <definedName name="__LTR11">#REF!</definedName>
    <definedName name="__LTR12">#REF!</definedName>
    <definedName name="__LTR13">#REF!</definedName>
    <definedName name="__LTR14">#REF!</definedName>
    <definedName name="__LTR15">#REF!</definedName>
    <definedName name="__LTR16">#REF!</definedName>
    <definedName name="__LTR17">#REF!</definedName>
    <definedName name="__LTR18">#REF!</definedName>
    <definedName name="__LTR19">#REF!</definedName>
    <definedName name="__LTR20">#REF!</definedName>
    <definedName name="__LTR21">#REF!</definedName>
    <definedName name="__LTR22">#REF!</definedName>
    <definedName name="__LTR23">#REF!</definedName>
    <definedName name="__LTR24">#REF!</definedName>
    <definedName name="__LTR25">#REF!</definedName>
    <definedName name="__LTR26">#REF!</definedName>
    <definedName name="__LTR27">#REF!</definedName>
    <definedName name="__MK2">#REF!</definedName>
    <definedName name="__Mod11">#REF!</definedName>
    <definedName name="__Mod2">#REF!</definedName>
    <definedName name="__PYH1">#REF!</definedName>
    <definedName name="__PYH2">#REF!</definedName>
    <definedName name="__QMS1">#REF!</definedName>
    <definedName name="__R1_">#REF!</definedName>
    <definedName name="__R2_">#REF!</definedName>
    <definedName name="__RG1">#REF!</definedName>
    <definedName name="_1950_01">#REF!</definedName>
    <definedName name="_1RANKING_1">#REF!</definedName>
    <definedName name="_30360" hidden="1">2</definedName>
    <definedName name="_360" hidden="1">2</definedName>
    <definedName name="_a">#REF!</definedName>
    <definedName name="_ab">[0]!_R1C1</definedName>
    <definedName name="_acc10">#REF!</definedName>
    <definedName name="_acc11">#REF!</definedName>
    <definedName name="_act" hidden="1">1</definedName>
    <definedName name="_act.act" hidden="1">1</definedName>
    <definedName name="_actual" hidden="1">1</definedName>
    <definedName name="_adjust" hidden="1">1</definedName>
    <definedName name="_agv98">#REF!</definedName>
    <definedName name="_ann" hidden="1">1</definedName>
    <definedName name="_annual" hidden="1">1</definedName>
    <definedName name="_atmat" hidden="1">2</definedName>
    <definedName name="_atmaturity" hidden="1">2</definedName>
    <definedName name="_Aux1">#REF!</definedName>
    <definedName name="_Aux2">#REF!</definedName>
    <definedName name="_b">#REF!</definedName>
    <definedName name="_bkv98">#REF!</definedName>
    <definedName name="_bond" hidden="1">3</definedName>
    <definedName name="_c">#REF!</definedName>
    <definedName name="_CCG10">#REF!</definedName>
    <definedName name="_CCG2">#REF!</definedName>
    <definedName name="_CCG6">#REF!</definedName>
    <definedName name="_CCG7">#REF!</definedName>
    <definedName name="_COD1">#REF!</definedName>
    <definedName name="_COD2">#REF!</definedName>
    <definedName name="_CYH1">#REF!</definedName>
    <definedName name="_CYH2">#REF!</definedName>
    <definedName name="_default" hidden="1">-1</definedName>
    <definedName name="_dflt" hidden="1">-1</definedName>
    <definedName name="_dic2001">#REF!</definedName>
    <definedName name="_disc" hidden="1">1</definedName>
    <definedName name="_discount" hidden="1">1</definedName>
    <definedName name="_dontadjust" hidden="1">0</definedName>
    <definedName name="_e360" hidden="1">3</definedName>
    <definedName name="_eeffcc">#REF!</definedName>
    <definedName name="_emv98">#REF!</definedName>
    <definedName name="_eom" hidden="1">1</definedName>
    <definedName name="_F" hidden="1">{"vista1",#N/A,FALSE,"SCH";"vista2",#N/A,FALSE,"SCH"}</definedName>
    <definedName name="_Fill" hidden="1">#REF!</definedName>
    <definedName name="_full" hidden="1">1</definedName>
    <definedName name="_fullprecision" hidden="1">1</definedName>
    <definedName name="_g">#REF!</definedName>
    <definedName name="_indstd" hidden="1">-1</definedName>
    <definedName name="_infl" hidden="1">7</definedName>
    <definedName name="_inflation" hidden="1">7</definedName>
    <definedName name="_IsComposite" localSheetId="10">#REF!</definedName>
    <definedName name="_IsComposite" localSheetId="17">#REF!</definedName>
    <definedName name="_IsComposite">#REF!</definedName>
    <definedName name="_isma30360" hidden="1">3</definedName>
    <definedName name="_isma360" hidden="1">3</definedName>
    <definedName name="_Key1" hidden="1">#REF!</definedName>
    <definedName name="_key2" hidden="1">#REF!</definedName>
    <definedName name="_LEASING">#REF!</definedName>
    <definedName name="_LHR01">#REF!</definedName>
    <definedName name="_LHR02">#REF!</definedName>
    <definedName name="_LHR03">#REF!</definedName>
    <definedName name="_LHR04">#REF!</definedName>
    <definedName name="_LHR05">#REF!</definedName>
    <definedName name="_LHR06">#REF!</definedName>
    <definedName name="_LHR07">#REF!</definedName>
    <definedName name="_LHR08">#REF!</definedName>
    <definedName name="_LHR09">#REF!</definedName>
    <definedName name="_LHR10">#REF!</definedName>
    <definedName name="_LHR11">#REF!</definedName>
    <definedName name="_LHR12">#REF!</definedName>
    <definedName name="_LHR13">#REF!</definedName>
    <definedName name="_LHR14">#REF!</definedName>
    <definedName name="_LHR15">#REF!</definedName>
    <definedName name="_LHR16">#REF!</definedName>
    <definedName name="_LHR17">#REF!</definedName>
    <definedName name="_LHR18">#REF!</definedName>
    <definedName name="_LHR19">#REF!</definedName>
    <definedName name="_LHR20">#REF!</definedName>
    <definedName name="_LHR21">#REF!</definedName>
    <definedName name="_LHR22">#REF!</definedName>
    <definedName name="_LHR23">#REF!</definedName>
    <definedName name="_LHR24">#REF!</definedName>
    <definedName name="_LHR25">#REF!</definedName>
    <definedName name="_LHR26">#REF!</definedName>
    <definedName name="_LHR27">#REF!</definedName>
    <definedName name="_LHR28">#REF!</definedName>
    <definedName name="_LHR29">#REF!</definedName>
    <definedName name="_LHR30">#REF!</definedName>
    <definedName name="_LHR31">#REF!</definedName>
    <definedName name="_LHR32">#REF!</definedName>
    <definedName name="_LHR33">#REF!</definedName>
    <definedName name="_LHR34">#REF!</definedName>
    <definedName name="_LIR01">#REF!</definedName>
    <definedName name="_LIR02">#REF!</definedName>
    <definedName name="_LIR03">#REF!</definedName>
    <definedName name="_LIR04">#REF!</definedName>
    <definedName name="_LIR05">#REF!</definedName>
    <definedName name="_LIR06">#REF!</definedName>
    <definedName name="_LIR07">#REF!</definedName>
    <definedName name="_LIR08">#REF!</definedName>
    <definedName name="_LIR09">#REF!</definedName>
    <definedName name="_LIR10">#REF!</definedName>
    <definedName name="_LIR11">#REF!</definedName>
    <definedName name="_LIR12">#REF!</definedName>
    <definedName name="_LIR13">#REF!</definedName>
    <definedName name="_LIR14">#REF!</definedName>
    <definedName name="_LIR15">#REF!</definedName>
    <definedName name="_LIR16">#REF!</definedName>
    <definedName name="_LIR17">#REF!</definedName>
    <definedName name="_LIR18">#REF!</definedName>
    <definedName name="_LIR19">#REF!</definedName>
    <definedName name="_LIR20">#REF!</definedName>
    <definedName name="_LIR21">#REF!</definedName>
    <definedName name="_LIR22">#REF!</definedName>
    <definedName name="_LIR23">#REF!</definedName>
    <definedName name="_LIR24">#REF!</definedName>
    <definedName name="_LIR25">#REF!</definedName>
    <definedName name="_LIR26">#REF!</definedName>
    <definedName name="_LIR27">#REF!</definedName>
    <definedName name="_LIR28">#REF!</definedName>
    <definedName name="_LIR29">#REF!</definedName>
    <definedName name="_LIR30">#REF!</definedName>
    <definedName name="_LIR31">#REF!</definedName>
    <definedName name="_LIR32">#REF!</definedName>
    <definedName name="_LIR33">#REF!</definedName>
    <definedName name="_LIY">#REF!</definedName>
    <definedName name="_LTR01">#REF!</definedName>
    <definedName name="_LTR02">#REF!</definedName>
    <definedName name="_LTR03">#REF!</definedName>
    <definedName name="_LTR04">#REF!</definedName>
    <definedName name="_LTR05">#REF!</definedName>
    <definedName name="_LTR06">#REF!</definedName>
    <definedName name="_LTR07">#REF!</definedName>
    <definedName name="_LTR08">#REF!</definedName>
    <definedName name="_LTR09">#REF!</definedName>
    <definedName name="_LTR10">#REF!</definedName>
    <definedName name="_LTR11">#REF!</definedName>
    <definedName name="_LTR12">#REF!</definedName>
    <definedName name="_LTR13">#REF!</definedName>
    <definedName name="_LTR14">#REF!</definedName>
    <definedName name="_LTR15">#REF!</definedName>
    <definedName name="_LTR1564">#REF!</definedName>
    <definedName name="_LTR16">#REF!</definedName>
    <definedName name="_LTR17">#REF!</definedName>
    <definedName name="_LTR18">#REF!</definedName>
    <definedName name="_LTR19">#REF!</definedName>
    <definedName name="_LTR20">#REF!</definedName>
    <definedName name="_LTR21">#REF!</definedName>
    <definedName name="_LTR22">#REF!</definedName>
    <definedName name="_LTR23">#REF!</definedName>
    <definedName name="_LTR24">#REF!</definedName>
    <definedName name="_LTR25">#REF!</definedName>
    <definedName name="_LTR26">#REF!</definedName>
    <definedName name="_LTR27">#REF!</definedName>
    <definedName name="_LTR305">#REF!</definedName>
    <definedName name="_ltr656">#REF!</definedName>
    <definedName name="_LTY">#REF!</definedName>
    <definedName name="_MapaFinal_Gastos_Gerais">#REF!</definedName>
    <definedName name="_MK2">#REF!</definedName>
    <definedName name="_Mod11">#REF!</definedName>
    <definedName name="_Mod2">#REF!</definedName>
    <definedName name="_monthly" hidden="1">12</definedName>
    <definedName name="_mth" hidden="1">12</definedName>
    <definedName name="_multi" hidden="1">5</definedName>
    <definedName name="_multistep" hidden="1">5</definedName>
    <definedName name="_n360" hidden="1">4</definedName>
    <definedName name="_nasd30360" hidden="1">4</definedName>
    <definedName name="_nasd360" hidden="1">4</definedName>
    <definedName name="_noneom" hidden="1">0</definedName>
    <definedName name="_Order1" hidden="1">255</definedName>
    <definedName name="_Order2" hidden="1">0</definedName>
    <definedName name="_pag2">#REF!</definedName>
    <definedName name="_pag3">#REF!</definedName>
    <definedName name="_pag4">#REF!</definedName>
    <definedName name="_pik" hidden="1">6</definedName>
    <definedName name="_PTO05">#REF!</definedName>
    <definedName name="_PYH1">#REF!</definedName>
    <definedName name="_PYH2">#REF!</definedName>
    <definedName name="_QMS1">#REF!</definedName>
    <definedName name="_qrt" hidden="1">4</definedName>
    <definedName name="_quarterly" hidden="1">4</definedName>
    <definedName name="_R" hidden="1">{"vista1",#N/A,FALSE,"SCH";"vista2",#N/A,FALSE,"SCH"}</definedName>
    <definedName name="_R1_">#REF!</definedName>
    <definedName name="_R2_">#REF!</definedName>
    <definedName name="_Regression_Int" hidden="1">1</definedName>
    <definedName name="_REP10">#REF!</definedName>
    <definedName name="_REP2">#REF!</definedName>
    <definedName name="_REP6">#REF!</definedName>
    <definedName name="_REP7">#REF!</definedName>
    <definedName name="_RG1">#REF!</definedName>
    <definedName name="_round" hidden="1">0</definedName>
    <definedName name="_roundtrunc" hidden="1">0</definedName>
    <definedName name="_semi" hidden="1">2</definedName>
    <definedName name="_semiannual" hidden="1">2</definedName>
    <definedName name="_singlestep" hidden="1">4</definedName>
    <definedName name="_Sort" hidden="1">#REF!</definedName>
    <definedName name="_step" hidden="1">4</definedName>
    <definedName name="_TRI1">#REF!</definedName>
    <definedName name="_TS_" localSheetId="10">#REF!</definedName>
    <definedName name="_TS_" localSheetId="17">#REF!</definedName>
    <definedName name="_TS_">#REF!</definedName>
    <definedName name="_ucv98">#REF!</definedName>
    <definedName name="_us30360" hidden="1">2</definedName>
    <definedName name="_USA" hidden="1">2</definedName>
    <definedName name="_usagency" hidden="1">2</definedName>
    <definedName name="_USC" hidden="1">4</definedName>
    <definedName name="_uscorp" hidden="1">4</definedName>
    <definedName name="_uscorporate" hidden="1">4</definedName>
    <definedName name="_USM" hidden="1">3</definedName>
    <definedName name="_usmuni" hidden="1">3</definedName>
    <definedName name="_usmunicipal" hidden="1">3</definedName>
    <definedName name="_UST" hidden="1">1</definedName>
    <definedName name="_ustreasury" hidden="1">1</definedName>
    <definedName name="A">#REF!</definedName>
    <definedName name="A.AC.COSTE.96">#REF!</definedName>
    <definedName name="A.AC.PLUSV.F.96">#REF!</definedName>
    <definedName name="A.AC.TOTAL96">#REF!</definedName>
    <definedName name="A.ACT.COSTE_R.D">#REF!</definedName>
    <definedName name="A_IMPRESIÓN_IM">#REF!</definedName>
    <definedName name="a_m__1">#REF!</definedName>
    <definedName name="a_m__2">#REF!</definedName>
    <definedName name="á3">#REF!</definedName>
    <definedName name="A4_">#REF!</definedName>
    <definedName name="aa">#REF!</definedName>
    <definedName name="aaa">#REF!</definedName>
    <definedName name="aaaa">#REF!</definedName>
    <definedName name="aaaaaaaaaaaaa">#REF!</definedName>
    <definedName name="aaaaaaaaaaaaaaaaaaaaaaa">_F2C1:_F1025C2</definedName>
    <definedName name="AACODIGOS">#REF!</definedName>
    <definedName name="AAGALB1">#REF!</definedName>
    <definedName name="AAGALB2">#REF!</definedName>
    <definedName name="AAGALC1">#REF!</definedName>
    <definedName name="AAGALC2">#REF!</definedName>
    <definedName name="AAGALP1">#REF!</definedName>
    <definedName name="AAGALP2">#REF!</definedName>
    <definedName name="AAHGC10T">#REF!</definedName>
    <definedName name="AAHGC2A">#REF!</definedName>
    <definedName name="AAHGC2T">#REF!</definedName>
    <definedName name="AAHGC5A">#REF!</definedName>
    <definedName name="AAHGC6A">#REF!</definedName>
    <definedName name="AAHGC6T">#REF!</definedName>
    <definedName name="AAHGC7A">#REF!</definedName>
    <definedName name="AAHGC7T">#REF!</definedName>
    <definedName name="AAVARIACION">#REF!</definedName>
    <definedName name="Abr">#REF!</definedName>
    <definedName name="Abril">#REF!</definedName>
    <definedName name="accbuena">#REF!</definedName>
    <definedName name="accdicpre">#REF!</definedName>
    <definedName name="Acceso_a_Internet">#REF!</definedName>
    <definedName name="AccesoInternet">#REF!</definedName>
    <definedName name="accidentes">#REF!</definedName>
    <definedName name="accidentes9">#REF!</definedName>
    <definedName name="Acciones_en_circulación">#REF!</definedName>
    <definedName name="accsep">#REF!</definedName>
    <definedName name="ACT.CONST.96_RD">#REF!</definedName>
    <definedName name="ACT.LEY_RD.7_96">#REF!</definedName>
    <definedName name="ACT.LEY_SOLAR">#REF!</definedName>
    <definedName name="ACT.SOLAR_R.D.">#REF!</definedName>
    <definedName name="ACT.TOT.INM.RD.">#REF!</definedName>
    <definedName name="Activo">#REF!</definedName>
    <definedName name="ACTIVOS">#REF!</definedName>
    <definedName name="ACTIVOS2">#REF!</definedName>
    <definedName name="Actualiza">#REF!</definedName>
    <definedName name="ACTUALIZAR">#REF!</definedName>
    <definedName name="AcumPreSinAs">#REF!</definedName>
    <definedName name="acumulad">#REF!</definedName>
    <definedName name="ACUMULADO">#REF!</definedName>
    <definedName name="adaf">#REF!</definedName>
    <definedName name="adc" hidden="1">{"summary",#N/A,FALSE,"CFG Unc"}</definedName>
    <definedName name="Administrativo_México">#REF!</definedName>
    <definedName name="Adquisición_de_equipo__cómputo__celular__etc.">#REF!</definedName>
    <definedName name="AEGON">#REF!</definedName>
    <definedName name="AEGONIMPANTDIF">#REF!</definedName>
    <definedName name="agnv98">#REF!</definedName>
    <definedName name="agnv98fc">#REF!</definedName>
    <definedName name="agnv98pl">#REF!</definedName>
    <definedName name="agnvpt98">#REF!</definedName>
    <definedName name="agnvpt98fc">#REF!</definedName>
    <definedName name="agnvpt98pl">#REF!</definedName>
    <definedName name="Ago">#REF!</definedName>
    <definedName name="Agosto">#REF!</definedName>
    <definedName name="AGRUPA_PAGOS_COMPLE_2001">#REF!</definedName>
    <definedName name="AGRUPA_PAGOS_CONVE_2001">#REF!</definedName>
    <definedName name="agv98fc">#REF!</definedName>
    <definedName name="agv98pl">#REF!</definedName>
    <definedName name="agvpt98">#REF!</definedName>
    <definedName name="agvpt98fc">#REF!</definedName>
    <definedName name="agvpt98pl">#REF!</definedName>
    <definedName name="ah">#REF!</definedName>
    <definedName name="ail">#REF!</definedName>
    <definedName name="ail_gevi">#REF!</definedName>
    <definedName name="ail_mars">#REF!</definedName>
    <definedName name="ajtesfiscales">#REF!</definedName>
    <definedName name="alpha1">#REF!</definedName>
    <definedName name="alpha2">#REF!</definedName>
    <definedName name="ALTA">#REF!</definedName>
    <definedName name="ambas">#REF!,#REF!</definedName>
    <definedName name="Amortizacion">#REF!</definedName>
    <definedName name="Amrtz._Cup.cero">#REF!</definedName>
    <definedName name="ANALITICOS">#REF!</definedName>
    <definedName name="analiticos_variacion">#REF!</definedName>
    <definedName name="anscount" hidden="1">1</definedName>
    <definedName name="antes" hidden="1">{"01",#N/A,TRUE,"Cuadro";"02",#N/A,TRUE,"Margen";"03",#N/A,TRUE,"Margen";"04",#N/A,TRUE,"Cuadro";"05",#N/A,TRUE,"Volumen";"06",#N/A,TRUE,"Volumen";"07",#N/A,TRUE,"Volumen";"08",#N/A,TRUE,"Volumen"}</definedName>
    <definedName name="Anual">#REF!</definedName>
    <definedName name="Año">#REF!</definedName>
    <definedName name="AÑOS">#REF!</definedName>
    <definedName name="AÑOSCOT">#REF!</definedName>
    <definedName name="ao">#REF!</definedName>
    <definedName name="ARA_Threshold">#REF!</definedName>
    <definedName name="_xlnm.Print_Area" localSheetId="2">'Balance - NIIF 17&amp;9'!$B$1:$C$39</definedName>
    <definedName name="_xlnm.Print_Area" localSheetId="10">'Balance - NIIF 4'!$B$1:$H$37</definedName>
    <definedName name="_xlnm.Print_Area" localSheetId="6">'Hogar - NIIF 17&amp;9'!$B$1:$V$3</definedName>
    <definedName name="_xlnm.Print_Area" localSheetId="5">'Motor - NIIF 17&amp;9'!$B$1:$V$3</definedName>
    <definedName name="_xlnm.Print_Area" localSheetId="13">'Motor - NIIF 4'!$B$1:$AO$18</definedName>
    <definedName name="_xlnm.Print_Area" localSheetId="8">'Otros - NIIF 17&amp;9'!$B$1:$V$3</definedName>
    <definedName name="_xlnm.Print_Area" localSheetId="16">'Otros - NIIF 4'!$B$1:$AO$19</definedName>
    <definedName name="_xlnm.Print_Area" localSheetId="3">'P&amp;G - NIIF 17&amp;9'!$B$1:$U$29</definedName>
    <definedName name="_xlnm.Print_Area" localSheetId="11">'P&amp;G - NIIF 4'!$B$1:$AN$26</definedName>
    <definedName name="_xlnm.Print_Area" localSheetId="7">'Salud - NIIF 17&amp;9'!$B$1:$V$3</definedName>
    <definedName name="_xlnm.Print_Area">#REF!</definedName>
    <definedName name="AREAENVIO">#REF!</definedName>
    <definedName name="AreasGestoras">#REF!</definedName>
    <definedName name="ARP_Threshold">#REF!</definedName>
    <definedName name="Artículos_promocionales">#REF!</definedName>
    <definedName name="AS2DocOpenMode" hidden="1">"AS2DocumentEdit"</definedName>
    <definedName name="AS2HasNoAutoHeaderFooter" hidden="1">" "</definedName>
    <definedName name="AS2NamedRange" hidden="1">30</definedName>
    <definedName name="AS2ReportLS" hidden="1">2</definedName>
    <definedName name="AS2SyncStepLS" hidden="1">0</definedName>
    <definedName name="AS2VersionLS" hidden="1">300</definedName>
    <definedName name="asasa">#REF!</definedName>
    <definedName name="Aset_Mix">#REF!</definedName>
    <definedName name="AssetMix">#REF!</definedName>
    <definedName name="Atención_a_clientes">#REF!</definedName>
    <definedName name="AUDITORIACAN">#REF!</definedName>
    <definedName name="AUDITORIACANSALUD">#REF!</definedName>
    <definedName name="AUDITORIAUNNIM">#REF!</definedName>
    <definedName name="AumSinAseg">#REF!</definedName>
    <definedName name="autos98">#REF!</definedName>
    <definedName name="autos98fc">#REF!</definedName>
    <definedName name="autos98pl">#REF!</definedName>
    <definedName name="autospt98">#REF!</definedName>
    <definedName name="autospt98fc">#REF!</definedName>
    <definedName name="autospt98pl">#REF!</definedName>
    <definedName name="Avg_Large_Claim">#REF!</definedName>
    <definedName name="AvgLargeClaim">#REF!</definedName>
    <definedName name="Avión">#REF!</definedName>
    <definedName name="B">#REF!</definedName>
    <definedName name="B_mon">#REF!</definedName>
    <definedName name="B_YTD">#REF!</definedName>
    <definedName name="BAH">#REF!</definedName>
    <definedName name="BAJA">#REF!</definedName>
    <definedName name="BAL">#REF!</definedName>
    <definedName name="BALANCE">#REF!</definedName>
    <definedName name="BALANZA_DE_COMPROBACION">#REF!,#REF!,#REF!,#REF!</definedName>
    <definedName name="base">#REF!</definedName>
    <definedName name="Base_de_datos">#REF!</definedName>
    <definedName name="BASE_REGULADORA">#REF!</definedName>
    <definedName name="base1">#REF!</definedName>
    <definedName name="base2">#REF!</definedName>
    <definedName name="BASECUOTA">#REF!</definedName>
    <definedName name="_xlnm.Database">#REF!</definedName>
    <definedName name="BASES">#REF!</definedName>
    <definedName name="BG_Del" hidden="1">15</definedName>
    <definedName name="BG_Ins" hidden="1">4</definedName>
    <definedName name="BG_Mod" hidden="1">6</definedName>
    <definedName name="bis">#REF!</definedName>
    <definedName name="bknv98">#REF!</definedName>
    <definedName name="bknv98fc">#REF!</definedName>
    <definedName name="bknv98pl">#REF!</definedName>
    <definedName name="bknvpt98">#REF!</definedName>
    <definedName name="bknvpt98fc">#REF!</definedName>
    <definedName name="bknvpt98pl">#REF!</definedName>
    <definedName name="bkv98fc">#REF!</definedName>
    <definedName name="bkv98pl">#REF!</definedName>
    <definedName name="bkvpt98">#REF!</definedName>
    <definedName name="bkvpt98fc">#REF!</definedName>
    <definedName name="bkvpt98pl">#REF!</definedName>
    <definedName name="BL">#REF!</definedName>
    <definedName name="BOB">#REF!</definedName>
    <definedName name="Bonos_y_Aguinaldos__45_Días_Anual">#REF!</definedName>
    <definedName name="BONUS">#REF!</definedName>
    <definedName name="Borrado_de_valores">#N/A</definedName>
    <definedName name="Borrado1">#N/A</definedName>
    <definedName name="Borrado10">#N/A</definedName>
    <definedName name="Borrado11">#N/A</definedName>
    <definedName name="Borrado2">#N/A</definedName>
    <definedName name="Borrado3">#N/A</definedName>
    <definedName name="Borrado4">#N/A</definedName>
    <definedName name="Borrado5">#N/A</definedName>
    <definedName name="Borrado6">#N/A</definedName>
    <definedName name="Borrado7">#N/A</definedName>
    <definedName name="Borrado8">#N/A</definedName>
    <definedName name="Borrado9">#N/A</definedName>
    <definedName name="BOS">#REF!</definedName>
    <definedName name="BTOACT98CSG98FINC">#REF!</definedName>
    <definedName name="C.Cero">#REF!</definedName>
    <definedName name="C.Expl.">#REF!</definedName>
    <definedName name="CA">#REF!</definedName>
    <definedName name="Calles_cupones">#REF!</definedName>
    <definedName name="CAMBIO">#REF!</definedName>
    <definedName name="Cambio_medio">#REF!</definedName>
    <definedName name="Cambio_Oper.">#REF!</definedName>
    <definedName name="CanalesHogar">#REF!</definedName>
    <definedName name="CANTABRIA">#REF!</definedName>
    <definedName name="CAP">#REF!</definedName>
    <definedName name="CAPITAL">#REF!</definedName>
    <definedName name="Capital_inicial">#REF!</definedName>
    <definedName name="Carat_Dep">#REF!</definedName>
    <definedName name="CARATULA">#REF!</definedName>
    <definedName name="cargabal">#REF!</definedName>
    <definedName name="CargoAdministrativo">#REF!</definedName>
    <definedName name="CargoConsejero">#REF!</definedName>
    <definedName name="CargoDiseñador">#REF!</definedName>
    <definedName name="CART">#REF!</definedName>
    <definedName name="Cash_Flow_2">#N/A</definedName>
    <definedName name="CASITODO">#REF!</definedName>
    <definedName name="castigos">#REF!</definedName>
    <definedName name="Cat">#REF!</definedName>
    <definedName name="CBFM_Customers">#REF!</definedName>
    <definedName name="CC">#REF!</definedName>
    <definedName name="CCG2AA">#REF!</definedName>
    <definedName name="CCM._AMORT.ACT.">#REF!</definedName>
    <definedName name="CCM.VENTAS">#REF!</definedName>
    <definedName name="CCM.VTAS.ACT.">#REF!</definedName>
    <definedName name="CCM_AMORT.">#REF!</definedName>
    <definedName name="CCOB">#REF!</definedName>
    <definedName name="cdvf" hidden="1">{"summary",#N/A,FALSE,"SUPPORT"}</definedName>
    <definedName name="CEROS">#REF!</definedName>
    <definedName name="CFIC">#REF!</definedName>
    <definedName name="CFICH">#REF!</definedName>
    <definedName name="CHBS">#REF!</definedName>
    <definedName name="CHOHCH">#REF!</definedName>
    <definedName name="Choices_Wrapper">#N/A</definedName>
    <definedName name="CI">#REF!</definedName>
    <definedName name="CIC_04_ACT">#REF!</definedName>
    <definedName name="CIC_05_ACT">#REF!</definedName>
    <definedName name="CIC_06_3_9">#REF!</definedName>
    <definedName name="CIC_06_3_9_YTD">#REF!</definedName>
    <definedName name="CIC_06_6_6">#REF!</definedName>
    <definedName name="CIC_06_6_6_YTD">#REF!</definedName>
    <definedName name="CIC_06_ACT">#REF!</definedName>
    <definedName name="CIC_06_ACT_YTD">#REF!</definedName>
    <definedName name="CIC_06_BUD">#REF!</definedName>
    <definedName name="CIC_06_BUD_YTD">#REF!</definedName>
    <definedName name="Cl">#REF!</definedName>
    <definedName name="CLAVES_CONTROL">#REF!</definedName>
    <definedName name="CLGALDON">#REF!</definedName>
    <definedName name="CLGALDON_ANEXOS">#REF!</definedName>
    <definedName name="Clientes">#REF!</definedName>
    <definedName name="ClientN">#REF!</definedName>
    <definedName name="ClmForecast">#REF!</definedName>
    <definedName name="ClmsForecast">#REF!</definedName>
    <definedName name="Coche">#REF!</definedName>
    <definedName name="COD">#REF!</definedName>
    <definedName name="CÓDIGO_ISIN">#REF!</definedName>
    <definedName name="COEF.CORR.MONET">#REF!</definedName>
    <definedName name="COMENTARIO">#REF!</definedName>
    <definedName name="COMISIONES">#REF!</definedName>
    <definedName name="Compra">#REF!</definedName>
    <definedName name="COMPROBACIÓN">#REF!</definedName>
    <definedName name="cons">#REF!</definedName>
    <definedName name="Consejero_México">#REF!</definedName>
    <definedName name="CONST.96">#REF!</definedName>
    <definedName name="ConsultaVIDA102005">#REF!</definedName>
    <definedName name="Consultor_fiscal">#REF!</definedName>
    <definedName name="Consultor_legal">#REF!</definedName>
    <definedName name="Contable">#REF!</definedName>
    <definedName name="CONTODO">#REF!</definedName>
    <definedName name="Contratante">#REF!</definedName>
    <definedName name="COPIA_PROGRAMA_DE_SUMA">#N/A</definedName>
    <definedName name="Corrido">#REF!</definedName>
    <definedName name="COSAC">#REF!</definedName>
    <definedName name="COST_CONTA_LN_ColHeader0">#REF!</definedName>
    <definedName name="Coste">#REF!</definedName>
    <definedName name="Coste_cupón">#REF!</definedName>
    <definedName name="COSTE_SINI_HOGAR_PLAN_ColHeader0">#REF!</definedName>
    <definedName name="COSTE_SINI_HOGAR_PLAN_ColHeader1">#REF!</definedName>
    <definedName name="COSTE_SINI_HOGAR_PLAN_Data__Col1_CosteTotalconPuntasTecnico">#REF!</definedName>
    <definedName name="COSTE_SINI_HOGAR_PLAN_RowHeader_CosteTotalconPuntasTecnico">#REF!</definedName>
    <definedName name="COSTE_SINI_HOGAR_PLAN_RowHeader0_CosteTotalconPuntasTecnico">#REF!</definedName>
    <definedName name="COSTE_SINI_HOGAR_PLAN_RowHeader1_CosteTotalconPuntasTecnico">#REF!</definedName>
    <definedName name="Costos_de_operación_y_trámites">#REF!</definedName>
    <definedName name="COTIZACION">#REF!</definedName>
    <definedName name="COUN">#REF!</definedName>
    <definedName name="Country">#REF!</definedName>
    <definedName name="CP_BC" hidden="1">{#N/A,#N/A,FALSE,"bsp";#N/A,#N/A,FALSE,"BSNP";#N/A,#N/A,FALSE,"cpp";#N/A,#N/A,FALSE,"BTA";#N/A,#N/A,FALSE,"resumo grupo BSCH Portugal (2)"}</definedName>
    <definedName name="CPCERO">#REF!</definedName>
    <definedName name="CPCORRIDO">#REF!</definedName>
    <definedName name="CPEXPLICITO">#REF!</definedName>
    <definedName name="CPS">#REF!</definedName>
    <definedName name="CREC">#REF!</definedName>
    <definedName name="CRITE">#REF!</definedName>
    <definedName name="_xlnm.Criteria">#REF!</definedName>
    <definedName name="CROSS_D">#REF!</definedName>
    <definedName name="CROSS_D1">#REF!</definedName>
    <definedName name="CRUZC">#REF!</definedName>
    <definedName name="CTE_CONT_HOG">#REF!</definedName>
    <definedName name="CTE_CONT_HOG_ColHeader">#REF!</definedName>
    <definedName name="CTE_CONT_HOG_ColHeader0">#REF!</definedName>
    <definedName name="CTE_CONT_HOG_ColHeader1">#REF!</definedName>
    <definedName name="CTE_CONT_HOG_Data">#REF!</definedName>
    <definedName name="CTE_CONT_HOG_Data__Col1__Row1">#REF!</definedName>
    <definedName name="CTE_CONT_HOG_Data__Col1__Row14">#REF!</definedName>
    <definedName name="CTE_CONT_HOG_Data__Col1__Row2">#REF!</definedName>
    <definedName name="CTE_CONT_HOG_Data__Col1__Row3">#REF!</definedName>
    <definedName name="CTE_CONT_HOG_Data__Col1__Row4">#REF!</definedName>
    <definedName name="CTE_CONT_HOG_Data__Col1__Row5">#REF!</definedName>
    <definedName name="CTE_CONT_HOG_Data__Col1__SYP1">#REF!</definedName>
    <definedName name="CTE_CONT_HOG_Data__Col1__TEC1">#REF!</definedName>
    <definedName name="CTE_CONT_HOG_Data__Col1_CosteContable">#REF!</definedName>
    <definedName name="CTE_CONT_HOG_Data__Col1_CosteTotalconPuntasTecnico">#REF!</definedName>
    <definedName name="CTE_CONT_HOG_Data__Col1_GTOVER">#REF!</definedName>
    <definedName name="CTE_CONT_HOG_Data__Col1_SYP">#REF!</definedName>
    <definedName name="CTE_CONT_HOG_Data__Col1_TEC">#REF!</definedName>
    <definedName name="CTE_CONT_HOG_RowHeader">#REF!</definedName>
    <definedName name="CTE_CONT_HOG_RowHeader__Row1">#REF!</definedName>
    <definedName name="CTE_CONT_HOG_RowHeader__Row14">#REF!</definedName>
    <definedName name="CTE_CONT_HOG_RowHeader__Row2">#REF!</definedName>
    <definedName name="CTE_CONT_HOG_RowHeader__Row3">#REF!</definedName>
    <definedName name="CTE_CONT_HOG_RowHeader__Row4">#REF!</definedName>
    <definedName name="CTE_CONT_HOG_RowHeader__Row5">#REF!</definedName>
    <definedName name="CTE_CONT_HOG_RowHeader__SYP1">#REF!</definedName>
    <definedName name="CTE_CONT_HOG_RowHeader__TEC1">#REF!</definedName>
    <definedName name="CTE_CONT_HOG_RowHeader_CosteContable">#REF!</definedName>
    <definedName name="CTE_CONT_HOG_RowHeader_CosteTotalconPuntasTecnico">#REF!</definedName>
    <definedName name="CTE_CONT_HOG_RowHeader_GTOVER">#REF!</definedName>
    <definedName name="CTE_CONT_HOG_RowHeader_SYP">#REF!</definedName>
    <definedName name="CTE_CONT_HOG_RowHeader_TEC">#REF!</definedName>
    <definedName name="CTE_CONT_HOG_RowHeader0">#REF!</definedName>
    <definedName name="CTE_CONT_HOG_RowHeader0__Row1">#REF!</definedName>
    <definedName name="CTE_CONT_HOG_RowHeader0__Row14">#REF!</definedName>
    <definedName name="CTE_CONT_HOG_RowHeader0__Row2">#REF!</definedName>
    <definedName name="CTE_CONT_HOG_RowHeader0__Row3">#REF!</definedName>
    <definedName name="CTE_CONT_HOG_RowHeader0__Row4">#REF!</definedName>
    <definedName name="CTE_CONT_HOG_RowHeader0__Row5">#REF!</definedName>
    <definedName name="CTE_CONT_HOG_RowHeader0__SYP1">#REF!</definedName>
    <definedName name="CTE_CONT_HOG_RowHeader0__TEC1">#REF!</definedName>
    <definedName name="CTE_CONT_HOG_RowHeader0_CosteContable">#REF!</definedName>
    <definedName name="CTE_CONT_HOG_RowHeader0_CosteTotalconPuntasTecnico">#REF!</definedName>
    <definedName name="CTE_CONT_HOG_RowHeader0_GTOVER">#REF!</definedName>
    <definedName name="CTE_CONT_HOG_RowHeader0_SYP">#REF!</definedName>
    <definedName name="CTE_CONT_HOG_RowHeader0_TEC">#REF!</definedName>
    <definedName name="CTE_CONT_HOG_RowHeader1">#REF!</definedName>
    <definedName name="CTE_CONT_HOG_RowHeader1__Row1">#REF!</definedName>
    <definedName name="CTE_CONT_HOG_RowHeader1__Row14">#REF!</definedName>
    <definedName name="CTE_CONT_HOG_RowHeader1__Row2">#REF!</definedName>
    <definedName name="CTE_CONT_HOG_RowHeader1__Row3">#REF!</definedName>
    <definedName name="CTE_CONT_HOG_RowHeader1__Row4">#REF!</definedName>
    <definedName name="CTE_CONT_HOG_RowHeader1__Row5">#REF!</definedName>
    <definedName name="CTE_CONT_HOG_RowHeader1__SYP1">#REF!</definedName>
    <definedName name="CTE_CONT_HOG_RowHeader1__TEC1">#REF!</definedName>
    <definedName name="CTE_CONT_HOG_RowHeader1_CosteContable">#REF!</definedName>
    <definedName name="CTE_CONT_HOG_RowHeader1_CosteTotalconPuntasTecnico">#REF!</definedName>
    <definedName name="CTE_CONT_HOG_RowHeader1_GTOVER">#REF!</definedName>
    <definedName name="CTE_CONT_HOG_RowHeader1_SYP">#REF!</definedName>
    <definedName name="CTE_CONT_HOG_RowHeader1_TEC">#REF!</definedName>
    <definedName name="CTE_CONT_HOG_UpperLeft">#REF!</definedName>
    <definedName name="CU">#REF!</definedName>
    <definedName name="CUENTA">#REF!</definedName>
    <definedName name="Cuentas_por_Pagar">#REF!</definedName>
    <definedName name="CUOTA">#REF!</definedName>
    <definedName name="CUOTAPORCENTAJE">#REF!</definedName>
    <definedName name="Cup.">#REF!</definedName>
    <definedName name="Cupón">#REF!</definedName>
    <definedName name="Cupón_Corrido">#REF!</definedName>
    <definedName name="CUR">#REF!</definedName>
    <definedName name="cvdg" hidden="1">{"summary",#N/A,FALSE,"SUPPORT"}</definedName>
    <definedName name="cvmcm" hidden="1">{"summary",#N/A,FALSE,"SUPPORT"}</definedName>
    <definedName name="cvmcm2" hidden="1">{"summary",#N/A,FALSE,"SUPPORT"}</definedName>
    <definedName name="CY_Accounts_Receivable">#REF!</definedName>
    <definedName name="CY_Cash">#REF!</definedName>
    <definedName name="CY_Cost_of_Sales">#REF!</definedName>
    <definedName name="CY_Gross_Profit">#REF!</definedName>
    <definedName name="CY_Intangible_Assets">#REF!</definedName>
    <definedName name="CY_Inventory">#REF!</definedName>
    <definedName name="CY_LT_Debt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Tangible_Asset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CLOSE">#REF!</definedName>
    <definedName name="CYFY">#REF!</definedName>
    <definedName name="d">#N/A</definedName>
    <definedName name="database1">#REF!</definedName>
    <definedName name="DATE_LOOKUP_EXEC">#REF!</definedName>
    <definedName name="Datos">#REF!</definedName>
    <definedName name="Datos_1">#REF!</definedName>
    <definedName name="DATOS_18">#REF!</definedName>
    <definedName name="DATOS_COTI2011">#REF!</definedName>
    <definedName name="DATOS_SAS">#REF!</definedName>
    <definedName name="DATOS_SAS_ANTONIO">#REF!</definedName>
    <definedName name="DBASE">#REF!</definedName>
    <definedName name="DD">#REF!</definedName>
    <definedName name="ddd">#REF!</definedName>
    <definedName name="DDDD">#REF!</definedName>
    <definedName name="dddddd">#REF!</definedName>
    <definedName name="ddddddd">#REF!</definedName>
    <definedName name="DECLARA">#REF!</definedName>
    <definedName name="DEF.PERIOD.">#REF!</definedName>
    <definedName name="defecto_period.">#REF!</definedName>
    <definedName name="DEMANDA">#REF!</definedName>
    <definedName name="Den._Breve">#REF!</definedName>
    <definedName name="Den._Expl.">#REF!</definedName>
    <definedName name="DEPOS">#REF!</definedName>
    <definedName name="DEPOS2">#REF!</definedName>
    <definedName name="depos3">#REF!</definedName>
    <definedName name="Deposito">#REF!</definedName>
    <definedName name="Derechos_Autor">#REF!</definedName>
    <definedName name="DESC_LOOKUP">#REF!</definedName>
    <definedName name="Descr">#REF!</definedName>
    <definedName name="DESCRIPCION">#REF!</definedName>
    <definedName name="dfdsf" hidden="1">#REF!</definedName>
    <definedName name="Dias">#REF!</definedName>
    <definedName name="días_a_vcto">#REF!</definedName>
    <definedName name="DIAS_ASIG">#REF!</definedName>
    <definedName name="días_coste">#REF!</definedName>
    <definedName name="días_cup.">#REF!</definedName>
    <definedName name="días_tot.">#REF!</definedName>
    <definedName name="días_trans.">#REF!</definedName>
    <definedName name="días_transc">#REF!</definedName>
    <definedName name="DIASÇ">#REF!</definedName>
    <definedName name="Dic">#REF!</definedName>
    <definedName name="Diciembre">#REF!</definedName>
    <definedName name="Direct">#REF!</definedName>
    <definedName name="Director_México">#REF!</definedName>
    <definedName name="Diseñador_México">#REF!</definedName>
    <definedName name="Diversos">#REF!</definedName>
    <definedName name="Divisa">#REF!</definedName>
    <definedName name="djkdghjdghjkfgj" hidden="1">{"summary",#N/A,FALSE,"CFG Unc"}</definedName>
    <definedName name="DNI">#REF!</definedName>
    <definedName name="DS">#REF!</definedName>
    <definedName name="DueDate">#REF!</definedName>
    <definedName name="Duracion">#REF!</definedName>
    <definedName name="Duración">#REF!</definedName>
    <definedName name="dztk.gli" hidden="1">{"summary\",#N/A,FALSE,"CBM"}</definedName>
    <definedName name="e">#REF!</definedName>
    <definedName name="ED" hidden="1">{"vista1",#N/A,FALSE,"SCH";"vista2",#N/A,FALSE,"SCH"}</definedName>
    <definedName name="EDAD_EN_1_1_67">#REF!</definedName>
    <definedName name="edo">#REF!</definedName>
    <definedName name="EDO_DE_RESULTADOS">#REF!</definedName>
    <definedName name="EE">_F2C1:_F1025C2</definedName>
    <definedName name="EFECTIVO">#REF!</definedName>
    <definedName name="Efectivo_ex_cup.">#REF!</definedName>
    <definedName name="Efectivo_Pts">#REF!</definedName>
    <definedName name="EGacPS">#REF!</definedName>
    <definedName name="EGPEAacPS">#REF!</definedName>
    <definedName name="Egresos">#REF!</definedName>
    <definedName name="Ejecutivo_de_cuenta_México">#REF!</definedName>
    <definedName name="Emisor">#REF!</definedName>
    <definedName name="Emisor_GID">#REF!</definedName>
    <definedName name="Emisora">#REF!</definedName>
    <definedName name="emnv98">#REF!</definedName>
    <definedName name="emnv98fc">#REF!</definedName>
    <definedName name="emnv98pl">#REF!</definedName>
    <definedName name="EMPRESA">#REF!</definedName>
    <definedName name="emv98fc">#REF!</definedName>
    <definedName name="emv98pl">#REF!</definedName>
    <definedName name="ENERO">#REF!</definedName>
    <definedName name="ENTREGA">#REF!</definedName>
    <definedName name="EPIGRAFES">#REF!</definedName>
    <definedName name="Equipamiento">#REF!</definedName>
    <definedName name="ERRO">_F2C1:_F1025C2</definedName>
    <definedName name="ESCALA">#REF!</definedName>
    <definedName name="Estacionamientos_y_transporte_mensajería">#REF!</definedName>
    <definedName name="Estad_PF">#REF!</definedName>
    <definedName name="etjetyjetyjetyj" hidden="1">{"'RamoVita-mo'!$B$1:$J$85"}</definedName>
    <definedName name="EUR">#REF!</definedName>
    <definedName name="EURCOLUNA">#REF!</definedName>
    <definedName name="EURLINHA">#REF!</definedName>
    <definedName name="Euro">#REF!</definedName>
    <definedName name="Ex_cupon">#REF!</definedName>
    <definedName name="EXC.PDTE">#REF!</definedName>
    <definedName name="EXC.S_REEMB.">#REF!</definedName>
    <definedName name="Exceso">#REF!</definedName>
    <definedName name="exceso_amort.">#REF!</definedName>
    <definedName name="EXPOSUR">#REF!</definedName>
    <definedName name="fcal">#REF!</definedName>
    <definedName name="FDA">#REF!</definedName>
    <definedName name="FDAS">#REF!</definedName>
    <definedName name="feb">#REF!</definedName>
    <definedName name="FEBRERO">#REF!</definedName>
    <definedName name="febrero_acc">#REF!</definedName>
    <definedName name="FEBREROVIDA2">#REF!</definedName>
    <definedName name="FECHA">#REF!</definedName>
    <definedName name="Fecha_Actual">#REF!</definedName>
    <definedName name="Fecha_compra">#REF!</definedName>
    <definedName name="Fecha_vcto">#REF!</definedName>
    <definedName name="FechaE">#REF!</definedName>
    <definedName name="FECVEN">#REF!</definedName>
    <definedName name="ff" hidden="1">{"01",#N/A,TRUE,"Cuadro";"02",#N/A,TRUE,"Margen";"03",#N/A,TRUE,"Margen";"04",#N/A,TRUE,"Cuadro";"05",#N/A,TRUE,"Volumen";"06",#N/A,TRUE,"Volumen";"07",#N/A,TRUE,"Volumen";"08",#N/A,TRUE,"Volumen"}</definedName>
    <definedName name="ffff" hidden="1">{"01",#N/A,TRUE,"Cuadro";"02",#N/A,TRUE,"Margen";"03",#N/A,TRUE,"Margen";"04",#N/A,TRUE,"Cuadro";"05",#N/A,TRUE,"Volumen";"06",#N/A,TRUE,"Volumen";"07",#N/A,TRUE,"Volumen";"08",#N/A,TRUE,"Volumen"}</definedName>
    <definedName name="fffff">#REF!</definedName>
    <definedName name="ffsd" hidden="1">#REF!</definedName>
    <definedName name="fgas">#REF!</definedName>
    <definedName name="fhgjfghj" hidden="1">{"summary\",#N/A,FALSE,"CBM"}</definedName>
    <definedName name="FichDB">#REF!</definedName>
    <definedName name="Fijos">#REF!</definedName>
    <definedName name="FILAS">#REF!</definedName>
    <definedName name="FileN">#REF!</definedName>
    <definedName name="FIN">#REF!</definedName>
    <definedName name="FINPARO">#REF!</definedName>
    <definedName name="Fitch">#REF!</definedName>
    <definedName name="fkghjf" hidden="1">{"summary",#N/A,FALSE,"CBCT"}</definedName>
    <definedName name="Flujos">#REF!</definedName>
    <definedName name="Flujos_de_caja_PostJub">#REF!</definedName>
    <definedName name="Flujos_de_caja_PostJub1">#REF!</definedName>
    <definedName name="Flujos_de_caja_PostJub2">#REF!</definedName>
    <definedName name="Flujos_de_caja_PostJub3">#REF!</definedName>
    <definedName name="Flujos_para_Banesto_Seguros">#REF!</definedName>
    <definedName name="Flujos_Pens__condic1">#REF!</definedName>
    <definedName name="Flujos_Pens__condic2">#REF!</definedName>
    <definedName name="FootC">#REF!</definedName>
    <definedName name="FootL">#REF!</definedName>
    <definedName name="FootR">#REF!</definedName>
    <definedName name="FOREC2">#REF!</definedName>
    <definedName name="FOREC4">#REF!</definedName>
    <definedName name="FORECTODO">#REF!</definedName>
    <definedName name="FORELDA">#REF!</definedName>
    <definedName name="FORMATO">#REF!</definedName>
    <definedName name="FPensoes">#REF!</definedName>
    <definedName name="FRA">#N/A</definedName>
    <definedName name="FRANGEBENEFITS">#REF!</definedName>
    <definedName name="FRAS.">#REF!</definedName>
    <definedName name="Frecuencia">#REF!</definedName>
    <definedName name="frf" hidden="1">{"summary\",#N/A,FALSE,"CBM"}</definedName>
    <definedName name="frfr" hidden="1">{"summary",#N/A,FALSE,"CFG Unc"}</definedName>
    <definedName name="From_Sheet">#REF!</definedName>
    <definedName name="FrontPage">#REF!</definedName>
    <definedName name="Fundos">#REF!</definedName>
    <definedName name="g">#REF!</definedName>
    <definedName name="GALB1">#REF!</definedName>
    <definedName name="GALB2">#REF!</definedName>
    <definedName name="GALC1">#REF!</definedName>
    <definedName name="GALC2">#REF!</definedName>
    <definedName name="GALDON">#REF!</definedName>
    <definedName name="GALP1">#REF!</definedName>
    <definedName name="GALP2">#REF!</definedName>
    <definedName name="GASTOS">#REF!</definedName>
    <definedName name="Gastos_automóvil_dirección">#REF!</definedName>
    <definedName name="Gastos_de_oficina">#REF!</definedName>
    <definedName name="Gastos_de_operación">#REF!</definedName>
    <definedName name="gastos1">#REF!</definedName>
    <definedName name="GastosOficina">#REF!</definedName>
    <definedName name="GastosVariables">#REF!</definedName>
    <definedName name="GCUADROD">#REF!</definedName>
    <definedName name="GenSep">#REF!</definedName>
    <definedName name="GerMot1">#REF!</definedName>
    <definedName name="GerMot2">#REF!</definedName>
    <definedName name="GerMot3">#REF!</definedName>
    <definedName name="GerMot4">#REF!</definedName>
    <definedName name="gestoras">#REF!</definedName>
    <definedName name="Gevi_b">#REF!</definedName>
    <definedName name="GG" hidden="1">{"vista1",#N/A,FALSE,"SCH";"vista2",#N/A,FALSE,"SCH"}</definedName>
    <definedName name="GGerais_AExportar">#REF!</definedName>
    <definedName name="ggg" hidden="1">{#N/A,#N/A,FALSE,"bsp";#N/A,#N/A,FALSE,"BSNP";#N/A,#N/A,FALSE,"cpp";#N/A,#N/A,FALSE,"BTA";#N/A,#N/A,FALSE,"resumo grupo BSCH Portugal (2)"}</definedName>
    <definedName name="gggg" hidden="1">{#N/A,#N/A,FALSE,"bsp";#N/A,#N/A,FALSE,"BSNP";#N/A,#N/A,FALSE,"cpp";#N/A,#N/A,FALSE,"BTA";#N/A,#N/A,FALSE,"resumo grupo BSCH Portugal (2)"}</definedName>
    <definedName name="GGI">#REF!</definedName>
    <definedName name="GKM">#REF!</definedName>
    <definedName name="gohndpon" hidden="1">{"summary",#N/A,FALSE,"SUPPORT"}</definedName>
    <definedName name="Guestimate">#REF!</definedName>
    <definedName name="Guestimated">#REF!</definedName>
    <definedName name="h" hidden="1">2</definedName>
    <definedName name="HAGC2A">#REF!</definedName>
    <definedName name="HD12B">#REF!</definedName>
    <definedName name="HeadC">#REF!</definedName>
    <definedName name="HeadL">#REF!</definedName>
    <definedName name="HeadR">#REF!</definedName>
    <definedName name="HGC10A">#REF!</definedName>
    <definedName name="HGC10FIN">#REF!</definedName>
    <definedName name="HGC10T">#REF!</definedName>
    <definedName name="HGC1AFIN">#REF!</definedName>
    <definedName name="HGC2A">#REF!</definedName>
    <definedName name="HGC2AA">#REF!</definedName>
    <definedName name="HGC2AAFIN">#REF!</definedName>
    <definedName name="HGC2AFIN">#REF!</definedName>
    <definedName name="HGC2T">#REF!</definedName>
    <definedName name="HGC5AFIN">#REF!</definedName>
    <definedName name="HGC6A">#REF!</definedName>
    <definedName name="HGC6AFIN">#REF!</definedName>
    <definedName name="HGC6T">#REF!</definedName>
    <definedName name="HGC7A">#REF!</definedName>
    <definedName name="HGC7FIN">#REF!</definedName>
    <definedName name="HGC7T">#REF!</definedName>
    <definedName name="HISFECHA">#REF!</definedName>
    <definedName name="HISMES">#REF!</definedName>
    <definedName name="HISNUMERO">#REF!</definedName>
    <definedName name="HML">#REF!</definedName>
    <definedName name="hoja1">#REF!</definedName>
    <definedName name="hoja2">#REF!</definedName>
    <definedName name="hojames">#REF!</definedName>
    <definedName name="hojamesacum">#REF!</definedName>
    <definedName name="hojapres">#REF!</definedName>
    <definedName name="hojavarmes">#REF!</definedName>
    <definedName name="Hotel">#REF!</definedName>
    <definedName name="HTML_CodePage" hidden="1">1252</definedName>
    <definedName name="HTML_Control" hidden="1">{"'RamoVita-mo'!$B$1:$J$85"}</definedName>
    <definedName name="HTML_Description" hidden="1">""</definedName>
    <definedName name="HTML_Email" hidden="1">""</definedName>
    <definedName name="HTML_Header" hidden="1">"RamoVita-mo"</definedName>
    <definedName name="HTML_LastUpdate" hidden="1">"16/05/01"</definedName>
    <definedName name="HTML_LineAfter" hidden="1">FALSE</definedName>
    <definedName name="HTML_LineBefore" hidden="1">FALSE</definedName>
    <definedName name="HTML_Name" hidden="1">"Ziani"</definedName>
    <definedName name="HTML_OBDlg2" hidden="1">TRUE</definedName>
    <definedName name="HTML_OBDlg4" hidden="1">TRUE</definedName>
    <definedName name="HTML_OS" hidden="1">0</definedName>
    <definedName name="HTML_PathFile" hidden="1">"C:\AG 98 - SPCG\RPT dati Ramo Vita - 2001-1.htm"</definedName>
    <definedName name="HTML_Title" hidden="1">"RPT dati Ramo Vita - 2001-1"</definedName>
    <definedName name="i">#REF!</definedName>
    <definedName name="i_efec">#REF!</definedName>
    <definedName name="Icea">#REF!</definedName>
    <definedName name="ID">#REF!</definedName>
    <definedName name="Id._Titulo">#REF!</definedName>
    <definedName name="ID.Col">#REF!</definedName>
    <definedName name="Idioma">#REF!</definedName>
    <definedName name="idiomas">#REF!</definedName>
    <definedName name="IMP_1">#N/A</definedName>
    <definedName name="IMP_10">#N/A</definedName>
    <definedName name="IMP_11">#N/A</definedName>
    <definedName name="IMP_2">#N/A</definedName>
    <definedName name="IMP_3">#N/A</definedName>
    <definedName name="IMP_4">#N/A</definedName>
    <definedName name="IMP_5">#N/A</definedName>
    <definedName name="IMP_6">#N/A</definedName>
    <definedName name="IMP_7">#N/A</definedName>
    <definedName name="IMP_8">#N/A</definedName>
    <definedName name="IMP_9">#N/A</definedName>
    <definedName name="importar_0903">#REF!</definedName>
    <definedName name="Importe_Vtas">#REF!</definedName>
    <definedName name="IMPRIME">#REF!</definedName>
    <definedName name="Imprimir_área_IM">#REF!</definedName>
    <definedName name="imptosantdif">#REF!</definedName>
    <definedName name="Impuesto_al_Valor_Agregado__IVA">#REF!</definedName>
    <definedName name="Impuesto_Sobre_la_Renta__ISR">#REF!</definedName>
    <definedName name="Impuestos">#REF!</definedName>
    <definedName name="In.Emision">#REF!</definedName>
    <definedName name="INCENTIVOAEGONESPAÑA">#REF!</definedName>
    <definedName name="INCENTIVOAIE">#REF!</definedName>
    <definedName name="INCENTIVOBADAJOZ">#REF!</definedName>
    <definedName name="INCENTIVOCANTABRIA">#REF!</definedName>
    <definedName name="INCENTIVONAVARRA">#REF!</definedName>
    <definedName name="INGAC">#REF!</definedName>
    <definedName name="INGacPS">#REF!</definedName>
    <definedName name="INGPEAacPS">#REF!</definedName>
    <definedName name="Ingresos">#REF!</definedName>
    <definedName name="INIT_LOOKUP">#REF!</definedName>
    <definedName name="Int._Cupon">#REF!</definedName>
    <definedName name="Interes">#REF!</definedName>
    <definedName name="Intereses">#REF!</definedName>
    <definedName name="INTERESES_DEVENG.">#REF!</definedName>
    <definedName name="Inversiones">#REF!</definedName>
    <definedName name="IPC">#REF!</definedName>
    <definedName name="IRPF">#REF!</definedName>
    <definedName name="ISIN">#REF!</definedName>
    <definedName name="ItaHom1">#REF!</definedName>
    <definedName name="ItaHom2">#REF!</definedName>
    <definedName name="ItaHom3">#REF!</definedName>
    <definedName name="ItaHom4">#REF!</definedName>
    <definedName name="ItaMot1">#REF!</definedName>
    <definedName name="ItaMot2">#REF!</definedName>
    <definedName name="ItaMot3">#REF!</definedName>
    <definedName name="ItaMot4">#REF!</definedName>
    <definedName name="j">{"01",#N/A,TRUE,"Cuadro";"02",#N/A,TRUE,"Margen";"03",#N/A,TRUE,"Margen";"04",#N/A,TRUE,"Cuadro";"05",#N/A,TRUE,"Volumen";"06",#N/A,TRUE,"Volumen";"07",#N/A,TRUE,"Volumen";"08",#N/A,TRUE,"Volumen"}</definedName>
    <definedName name="jgf" hidden="1">{"summary",#N/A,FALSE,"CMC"}</definedName>
    <definedName name="jjgh" hidden="1">{"summary",#N/A,FALSE,"CMC"}</definedName>
    <definedName name="JOJO">#REF!+#REF!</definedName>
    <definedName name="juan">#REF!</definedName>
    <definedName name="Jul">#REF!</definedName>
    <definedName name="Julio">#REF!</definedName>
    <definedName name="Jun">#REF!</definedName>
    <definedName name="Junio">#REF!</definedName>
    <definedName name="K" hidden="1">{"vista1",#N/A,FALSE,"SCH";"vista2",#N/A,FALSE,"SCH"}</definedName>
    <definedName name="KJ" hidden="1">{"summary",#N/A,FALSE,"CMC"}</definedName>
    <definedName name="KMD">#REF!</definedName>
    <definedName name="KPI" hidden="1">{"Q2_STMT_INC_PR",#N/A,FALSE,"STMT OF INC";"Q2 SUPPL INFO PR",#N/A,FALSE,"SUPPL INFO"}</definedName>
    <definedName name="Kualke">#REF!</definedName>
    <definedName name="LA_SANITARIA">#REF!</definedName>
    <definedName name="Large_Freq">#REF!</definedName>
    <definedName name="LargeFrq">#REF!</definedName>
    <definedName name="LastUser">#REF!</definedName>
    <definedName name="LDA_Last_Px">#REF!</definedName>
    <definedName name="limcount" hidden="1">3</definedName>
    <definedName name="Limpieza">#REF!</definedName>
    <definedName name="Limpieza_P">#REF!</definedName>
    <definedName name="Liquidacion">#REF!</definedName>
    <definedName name="LIST_ENVIO">#REF!</definedName>
    <definedName name="LIST_SOC">#REF!</definedName>
    <definedName name="LISTA_CRITE">#REF!</definedName>
    <definedName name="ListMATRIZ">#REF!</definedName>
    <definedName name="ListSOC">#REF!</definedName>
    <definedName name="LLENAR8">#REF!</definedName>
    <definedName name="LM">#REF!</definedName>
    <definedName name="LUCEN">#REF!</definedName>
    <definedName name="M">#REF!</definedName>
    <definedName name="MACROS">#REF!</definedName>
    <definedName name="Mapas_LivroII">#REF!</definedName>
    <definedName name="MAPFRE">#REF!</definedName>
    <definedName name="Mar">#REF!</definedName>
    <definedName name="MARGNETOAC">#REF!</definedName>
    <definedName name="Marketing">#REF!</definedName>
    <definedName name="Marzo">#REF!</definedName>
    <definedName name="May">#REF!</definedName>
    <definedName name="Mayo">#REF!</definedName>
    <definedName name="Mediación">#REF!</definedName>
    <definedName name="mensual">#REF!</definedName>
    <definedName name="MERCADO">#REF!</definedName>
    <definedName name="mes">#REF!</definedName>
    <definedName name="MES_ACT">#REF!</definedName>
    <definedName name="MES_ACTUAL">#REF!</definedName>
    <definedName name="MesActual">#REF!</definedName>
    <definedName name="MesAnterior">#REF!</definedName>
    <definedName name="MESAÑO">#REF!</definedName>
    <definedName name="MESES">#REF!</definedName>
    <definedName name="MesPresSinAs">#REF!</definedName>
    <definedName name="MesSinAseg">#REF!</definedName>
    <definedName name="Metod_calc.">#REF!</definedName>
    <definedName name="Mg_Hipotecarios">#REF!</definedName>
    <definedName name="Mg_Personales">#REF!</definedName>
    <definedName name="Mg_PlazoFijo">#REF!</definedName>
    <definedName name="Mg_Prendarios">#REF!</definedName>
    <definedName name="mgm" hidden="1">{"summary",#N/A,FALSE,"CBCT"}</definedName>
    <definedName name="Minusvalias">#REF!</definedName>
    <definedName name="MMMM">#REF!</definedName>
    <definedName name="Mod1.1">#REF!</definedName>
    <definedName name="Mod1.2">#REF!</definedName>
    <definedName name="Mod3.1">#REF!</definedName>
    <definedName name="Mod3.2">#REF!</definedName>
    <definedName name="Mod4.1">#REF!</definedName>
    <definedName name="MODALIDAD">#REF!</definedName>
    <definedName name="mode">#REF!</definedName>
    <definedName name="Modelo_7.2">#REF!</definedName>
    <definedName name="Módulo5.PREP_ACUM_ADMON">#N/A</definedName>
    <definedName name="MONEDA">#REF!</definedName>
    <definedName name="Moneda_denom.">#REF!</definedName>
    <definedName name="MONEYMAX">#REF!</definedName>
    <definedName name="MONTHLY">#REF!</definedName>
    <definedName name="Moody">#REF!</definedName>
    <definedName name="Msbatch">#REF!</definedName>
    <definedName name="mthno">#REF!</definedName>
    <definedName name="N">#REF!</definedName>
    <definedName name="N__Identif.">#REF!</definedName>
    <definedName name="NAVARRA">#REF!</definedName>
    <definedName name="NDNI">#REF!</definedName>
    <definedName name="NETTING">#REF!</definedName>
    <definedName name="Neutral_Alloc">#REF!</definedName>
    <definedName name="ngdhgfnfdhthn" hidden="1">{"summary",#N/A,FALSE,"CBRI"}</definedName>
    <definedName name="NNN">#REF!</definedName>
    <definedName name="Nom.Acumul.">#REF!</definedName>
    <definedName name="Nominal">#REF!</definedName>
    <definedName name="Nominal_cpcero">#REF!</definedName>
    <definedName name="Nominal_cup.cero">#REF!</definedName>
    <definedName name="Nominal_Pts">#REF!</definedName>
    <definedName name="Notas">#REF!</definedName>
    <definedName name="Nov">#REF!</definedName>
    <definedName name="Noviembre">#REF!</definedName>
    <definedName name="NSS">#REF!</definedName>
    <definedName name="nuevo" hidden="1">{"vista1",#N/A,FALSE,"SCH";"vista2",#N/A,FALSE,"SCH"}</definedName>
    <definedName name="NUMERO">#REF!</definedName>
    <definedName name="numeroescenarios" localSheetId="10">#REF!</definedName>
    <definedName name="numeroescenarios" localSheetId="17">#REF!</definedName>
    <definedName name="numeroescenarios">#REF!</definedName>
    <definedName name="NY_Trim_V.C.">#REF!</definedName>
    <definedName name="NY_Trim_V.M.">#REF!</definedName>
    <definedName name="Ñ" hidden="1">{"vista1",#N/A,FALSE,"SCH";"vista2",#N/A,FALSE,"SCH"}</definedName>
    <definedName name="ÑÑÑ">#REF!</definedName>
    <definedName name="OA">#REF!</definedName>
    <definedName name="OB">#REF!</definedName>
    <definedName name="OC">#REF!</definedName>
    <definedName name="Oct">#REF!</definedName>
    <definedName name="Octubre">#REF!</definedName>
    <definedName name="OD">#REF!</definedName>
    <definedName name="OE">#REF!</definedName>
    <definedName name="OF">#REF!</definedName>
    <definedName name="OHCH">#REF!</definedName>
    <definedName name="oo">#REF!</definedName>
    <definedName name="Operación">#REF!</definedName>
    <definedName name="Orapro">#REF!</definedName>
    <definedName name="ORDI">#REF!</definedName>
    <definedName name="ORDINARIA">#REF!</definedName>
    <definedName name="Origen">#REF!</definedName>
    <definedName name="OTR">#REF!</definedName>
    <definedName name="OTROS">#REF!</definedName>
    <definedName name="ovida">#REF!</definedName>
    <definedName name="p">#REF!</definedName>
    <definedName name="P._excupón">#REF!</definedName>
    <definedName name="PA">#REF!</definedName>
    <definedName name="Page_1">#REF!</definedName>
    <definedName name="pago_cupon">#REF!</definedName>
    <definedName name="PAGOS_VITA_2001">#REF!</definedName>
    <definedName name="Pal_Workbook_GUID" hidden="1">"YX4DEBZKGSFL59TIVXFHLD8Z"</definedName>
    <definedName name="Papelería_y_artículos_de_oficina">#REF!</definedName>
    <definedName name="PARO">#REF!</definedName>
    <definedName name="PASIVO">#REF!</definedName>
    <definedName name="Pasivo01.01.2008">#REF!</definedName>
    <definedName name="PENELOPE">#REF!</definedName>
    <definedName name="pepe">{"01",#N/A,TRUE,"Cuadro";"02",#N/A,TRUE,"Margen";"03",#N/A,TRUE,"Margen";"04",#N/A,TRUE,"Cuadro";"05",#N/A,TRUE,"Volumen";"06",#N/A,TRUE,"Volumen";"07",#N/A,TRUE,"Volumen";"08",#N/A,TRUE,"Volumen"}</definedName>
    <definedName name="PERF_AHF">#REF!</definedName>
    <definedName name="PERF_CAS">#REF!</definedName>
    <definedName name="PERF_CORP">#REF!</definedName>
    <definedName name="PERF_DHF">#REF!</definedName>
    <definedName name="PERF_EUE">#REF!</definedName>
    <definedName name="PERF_GOV">#REF!</definedName>
    <definedName name="PERF_IMOB">#REF!</definedName>
    <definedName name="PERF_USE">#REF!</definedName>
    <definedName name="PERIMPL">#REF!</definedName>
    <definedName name="Period.Prima">#REF!</definedName>
    <definedName name="PERIODO">#REF!</definedName>
    <definedName name="Período">#REF!</definedName>
    <definedName name="Permisos_y_trámites_oficiales">#REF!</definedName>
    <definedName name="PERSONAL">#N/A</definedName>
    <definedName name="Pi">#REF!</definedName>
    <definedName name="PI_Q_Cap_inflation">#REF!</definedName>
    <definedName name="PICapInf">#REF!</definedName>
    <definedName name="PIinf">#REF!</definedName>
    <definedName name="PIndex">#REF!</definedName>
    <definedName name="PLUSV">#REF!</definedName>
    <definedName name="PLUSV._MINUSV.">#REF!</definedName>
    <definedName name="Plusvalía">#REF!</definedName>
    <definedName name="Plusvalias">#REF!</definedName>
    <definedName name="polizas">#REF!</definedName>
    <definedName name="Porc_Reversión">#REF!</definedName>
    <definedName name="PORCENTAJE">#REF!</definedName>
    <definedName name="POREMPRESA">#REF!</definedName>
    <definedName name="pp">#REF!</definedName>
    <definedName name="PPPC">#REF!</definedName>
    <definedName name="ppppp">#REF!</definedName>
    <definedName name="PPPPPP">#REF!</definedName>
    <definedName name="PR">#REF!</definedName>
    <definedName name="Precio_cierre">#REF!</definedName>
    <definedName name="Precio_compra">#REF!</definedName>
    <definedName name="Precio_emisión">#REF!</definedName>
    <definedName name="Precio_Mercado">#REF!</definedName>
    <definedName name="PREP_ACUM_FAB">#N/A</definedName>
    <definedName name="PREP_ACUM_VTAS">#N/A</definedName>
    <definedName name="PrestacionesDirector">#REF!</definedName>
    <definedName name="Préstamos">#REF!</definedName>
    <definedName name="PRESUPUESTO">#REF!</definedName>
    <definedName name="Previsiones_Recursos_Humanos">#REF!</definedName>
    <definedName name="PRI">#REF!</definedName>
    <definedName name="Prima">#REF!</definedName>
    <definedName name="Primas">#REF!</definedName>
    <definedName name="PRINT">#REF!</definedName>
    <definedName name="PRINT_AREA_MI">#REF!</definedName>
    <definedName name="PRINT_BAL">#REF!</definedName>
    <definedName name="PRINT_RDOS">#REF!</definedName>
    <definedName name="PRINT2">#REF!</definedName>
    <definedName name="PRINTGRAF">#REF!</definedName>
    <definedName name="PrintList">#REF!</definedName>
    <definedName name="PrintTotal">#REF!</definedName>
    <definedName name="Prioridad">#REF!</definedName>
    <definedName name="ProjBenefitStatus">#REF!</definedName>
    <definedName name="ProjCode">#REF!</definedName>
    <definedName name="ProjCostStatus">#REF!</definedName>
    <definedName name="ProjName">#REF!</definedName>
    <definedName name="ProjRiskStatus">#REF!</definedName>
    <definedName name="ProjSchedStatus">#REF!</definedName>
    <definedName name="Proveedores">#REF!</definedName>
    <definedName name="proyección">#REF!</definedName>
    <definedName name="PRUEBA1">#REF!</definedName>
    <definedName name="Ptmos_015">#REF!</definedName>
    <definedName name="Ptmos_020">#REF!</definedName>
    <definedName name="Ptmos_025">#REF!</definedName>
    <definedName name="Ptmos_030">#REF!</definedName>
    <definedName name="Ptmos_050">#REF!</definedName>
    <definedName name="Ptmos_055">#REF!</definedName>
    <definedName name="Ptmos_060">#REF!</definedName>
    <definedName name="Ptmos_065">#REF!</definedName>
    <definedName name="Ptmos_085">#REF!</definedName>
    <definedName name="Ptmos_090">#REF!</definedName>
    <definedName name="Ptmos_095">#REF!</definedName>
    <definedName name="Ptmos_100">#REF!</definedName>
    <definedName name="Publicidad">#REF!</definedName>
    <definedName name="PY_Accounts_Receivable">#REF!</definedName>
    <definedName name="PY_Cash">#REF!</definedName>
    <definedName name="PY_Cost_of_Sales">#REF!</definedName>
    <definedName name="PY_Gross_Profit">#REF!</definedName>
    <definedName name="PY_Intangible_Assets">#REF!</definedName>
    <definedName name="PY_Inventory">#REF!</definedName>
    <definedName name="PY_LT_Debt">#REF!</definedName>
    <definedName name="PY_MON">#REF!</definedName>
    <definedName name="PY_NET_PROFIT">#REF!</definedName>
    <definedName name="PY_Net_Revenue">#REF!</definedName>
    <definedName name="PY_Operating_Income">#REF!</definedName>
    <definedName name="PY_Other_LT_Assets">#REF!</definedName>
    <definedName name="PY_Tangible_Asset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YTD">#REF!</definedName>
    <definedName name="PY2_Accounts_Receivable">#REF!</definedName>
    <definedName name="PY2_Administration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Exp.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Selling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PYFY">#REF!</definedName>
    <definedName name="PYG_MOTOR_PLAN_ColHeader__Col2">#REF!</definedName>
    <definedName name="PYG_MOTOR_PLAN_Data__Col1__Row2">#REF!</definedName>
    <definedName name="PYG_MOTOR_PLAN_Data__Col1_BDI">#REF!</definedName>
    <definedName name="PYG_MOTOR_PLAN_Data__Col1_GAdquisición">#REF!</definedName>
    <definedName name="PYG_MOTOR_PLAN_Data__Col1_GastosOperativosBrutos">#REF!</definedName>
    <definedName name="PYG_MOTOR_PLAN_Data__Col1_GastosOperativosNetos">#REF!</definedName>
    <definedName name="PYG_MOTOR_PLAN_Data__Col1_Prim_ced">#REF!</definedName>
    <definedName name="PYG_MOTOR_PLAN_Data__Col1_Primastécnico">#REF!</definedName>
    <definedName name="PYG_MOTOR_PLAN_Data__Col1_ProvArbitrio">#REF!</definedName>
    <definedName name="PYG_MOTOR_PLAN_Data__Col1_RtdoTecnicoNeto">#REF!</definedName>
    <definedName name="PYG_MOTOR_PLAN_Data__Col2__Row4">#REF!</definedName>
    <definedName name="PYG_MOTOR_PLAN_Data__Col2_Costes">#REF!</definedName>
    <definedName name="PYG_MOTOR_PLAN_Data__Col2_CTE_SIN_NET">#REF!</definedName>
    <definedName name="PYG_MOTOR_PLAN_Data__Col2_G_Adquisicion">#REF!</definedName>
    <definedName name="PYG_MOTOR_PLAN_Data__Col2_ING_NET">#REF!</definedName>
    <definedName name="PYG_MOTOR_PLAN_Data__Col2_Prim_ced">#REF!</definedName>
    <definedName name="PYG_MOTOR_PLAN_Data__Col2_Prim_rec_n_emi">#REF!</definedName>
    <definedName name="PYG_MOTOR_PLAN_Data__Col2_Primas_técnico">#REF!</definedName>
    <definedName name="PYG_MOTOR_PLAN_Data__Col2_ProvArbitrio">#REF!</definedName>
    <definedName name="PYG_MOTOR_PLAN_Data__Col2_RDO_TEC_NET">#REF!</definedName>
    <definedName name="PYG_MOTOR_PLAN_RowHeader__Row2">#REF!</definedName>
    <definedName name="PYG_MOTOR_PLAN_RowHeader_BDI">#REF!</definedName>
    <definedName name="PYG_MOTOR_PLAN_RowHeader_GAdquisición">#REF!</definedName>
    <definedName name="PYG_MOTOR_PLAN_RowHeader_GastosOperativosBrutos">#REF!</definedName>
    <definedName name="PYG_MOTOR_PLAN_RowHeader_GastosOperativosNetos">#REF!</definedName>
    <definedName name="PYG_MOTOR_PLAN_RowHeader_Prim_ced">#REF!</definedName>
    <definedName name="PYG_MOTOR_PLAN_RowHeader_Primastécnico">#REF!</definedName>
    <definedName name="PYG_MOTOR_PLAN_RowHeader_ProvArbitrio">#REF!</definedName>
    <definedName name="PYG_MOTOR_PLAN_RowHeader_RtdoTecnicoNeto">#REF!</definedName>
    <definedName name="PYG_MOTOR_PLAN_RowHeader0__Row2">#REF!</definedName>
    <definedName name="PYG_MOTOR_PLAN_RowHeader0_BDI">#REF!</definedName>
    <definedName name="PYG_MOTOR_PLAN_RowHeader0_GAdquisición">#REF!</definedName>
    <definedName name="PYG_MOTOR_PLAN_RowHeader0_GastosOperativosBrutos">#REF!</definedName>
    <definedName name="PYG_MOTOR_PLAN_RowHeader0_GastosOperativosNetos">#REF!</definedName>
    <definedName name="PYG_MOTOR_PLAN_RowHeader0_Prim_ced">#REF!</definedName>
    <definedName name="PYG_MOTOR_PLAN_RowHeader0_Primastécnico">#REF!</definedName>
    <definedName name="PYG_MOTOR_PLAN_RowHeader0_ProvArbitrio">#REF!</definedName>
    <definedName name="PYG_MOTOR_PLAN_RowHeader0_RtdoTecnicoNeto">#REF!</definedName>
    <definedName name="PYG_MOTOR_PLAN_RowHeader1__Row2">#REF!</definedName>
    <definedName name="PYG_MOTOR_PLAN_RowHeader1_BDI">#REF!</definedName>
    <definedName name="PYG_MOTOR_PLAN_RowHeader1_GAdquisición">#REF!</definedName>
    <definedName name="PYG_MOTOR_PLAN_RowHeader1_GastosOperativosBrutos">#REF!</definedName>
    <definedName name="PYG_MOTOR_PLAN_RowHeader1_GastosOperativosNetos">#REF!</definedName>
    <definedName name="PYG_MOTOR_PLAN_RowHeader1_Prim_ced">#REF!</definedName>
    <definedName name="PYG_MOTOR_PLAN_RowHeader1_Primastécnico">#REF!</definedName>
    <definedName name="PYG_MOTOR_PLAN_RowHeader1_ProvArbitrio">#REF!</definedName>
    <definedName name="PYG_MOTOR_PLAN_RowHeader1_RtdoTecnicoNeto">#REF!</definedName>
    <definedName name="q">#REF!</definedName>
    <definedName name="QMS">#REF!</definedName>
    <definedName name="Quality">#REF!</definedName>
    <definedName name="Quarter">#REF!</definedName>
    <definedName name="QuarterNames">#REF!</definedName>
    <definedName name="QuickView_QuickView1">#REF!</definedName>
    <definedName name="QuickView_QuickView1_ColHeader">#REF!</definedName>
    <definedName name="QuickView_QuickView1_UpperLeft">#REF!</definedName>
    <definedName name="rango">#REF!</definedName>
    <definedName name="Rango1">#REF!</definedName>
    <definedName name="RatAg">#REF!</definedName>
    <definedName name="Rating_Moody_s">#REF!</definedName>
    <definedName name="Rating_S_P">#REF!</definedName>
    <definedName name="ratings">#REF!</definedName>
    <definedName name="raul">#REF!</definedName>
    <definedName name="raul1311">#REF!</definedName>
    <definedName name="RBISNVO">#REF!</definedName>
    <definedName name="RBL">#REF!</definedName>
    <definedName name="RCONESPNVO">#REF!</definedName>
    <definedName name="RCONNVO">#REF!</definedName>
    <definedName name="RD">#REF!</definedName>
    <definedName name="RDOS">#REF!</definedName>
    <definedName name="REALPTO">#REF!</definedName>
    <definedName name="realptoacum">#REF!</definedName>
    <definedName name="realptomes">#REF!</definedName>
    <definedName name="Recepcion">#REF!</definedName>
    <definedName name="Recuperacion">#REF!</definedName>
    <definedName name="Recuperación_de_inversión_publicitaria">#REF!</definedName>
    <definedName name="Recursos_humanos">#REF!</definedName>
    <definedName name="Reembolso">#REF!</definedName>
    <definedName name="Ref_14">#REF!</definedName>
    <definedName name="Ref_16">#REF!</definedName>
    <definedName name="Ref_17">#REF!</definedName>
    <definedName name="Ref_18">#REF!</definedName>
    <definedName name="Ref_19">#REF!</definedName>
    <definedName name="Ref_20">#REF!</definedName>
    <definedName name="Ref_21">#REF!</definedName>
    <definedName name="Ref_23">#REF!</definedName>
    <definedName name="REF_418648418">#REF!</definedName>
    <definedName name="REIMPU">#REF!</definedName>
    <definedName name="REL.CCS">#REF!</definedName>
    <definedName name="REL.VTA._INM.">#REF!</definedName>
    <definedName name="Relaciones_públicas">#REF!</definedName>
    <definedName name="Rent.">#REF!</definedName>
    <definedName name="Renta">#REF!</definedName>
    <definedName name="Renta_y_prepago_de_celulares">#REF!</definedName>
    <definedName name="RentaMensual">#REF!</definedName>
    <definedName name="REP3A">#REF!</definedName>
    <definedName name="Reparto">#REF!</definedName>
    <definedName name="RES">#REF!</definedName>
    <definedName name="Reservas">#REF!</definedName>
    <definedName name="RESTO">#REF!</definedName>
    <definedName name="RETECDI">#REF!</definedName>
    <definedName name="RETECRE">#REF!</definedName>
    <definedName name="Revistas_y_libros">#REF!</definedName>
    <definedName name="RIESGO">#REF!</definedName>
    <definedName name="ROE" hidden="1">{"vista1",#N/A,FALSE,"SCH";"vista2",#N/A,FALSE,"SCH"}</definedName>
    <definedName name="ROF">#REF!</definedName>
    <definedName name="rr">_F2C1:_F1025C2</definedName>
    <definedName name="RRPPMM_ML">#REF!</definedName>
    <definedName name="RRPPMMUS">#REF!</definedName>
    <definedName name="RRR">#REF!</definedName>
    <definedName name="RSig">#REF!</definedName>
    <definedName name="ruzmkztruimktzik" hidden="1">{"summary",#N/A,FALSE,"SUPPORT"}</definedName>
    <definedName name="RWATable">#REF!</definedName>
    <definedName name="s" hidden="1">{#N/A,#N/A,FALSE,"bsp";#N/A,#N/A,FALSE,"BSNP";#N/A,#N/A,FALSE,"cpp";#N/A,#N/A,FALSE,"BTA";#N/A,#N/A,FALSE,"resumo grupo BSCH Portugal (2)"}</definedName>
    <definedName name="SALARIODIARIO">#REF!</definedName>
    <definedName name="SALARIODIARIOVARIABLE">#REF!</definedName>
    <definedName name="SALDO">#REF!</definedName>
    <definedName name="Saldo_caja">#REF!</definedName>
    <definedName name="Saldo_disponible">#REF!</definedName>
    <definedName name="Saldo_final">#REF!</definedName>
    <definedName name="Saldo_inicial">#REF!</definedName>
    <definedName name="SAMSO">#REF!</definedName>
    <definedName name="SB">#REF!</definedName>
    <definedName name="sdf">#REF!</definedName>
    <definedName name="sdutsdfudfzhjgd" hidden="1">{"summary",#N/A,FALSE,"CBNH"}</definedName>
    <definedName name="Sector">#REF!</definedName>
    <definedName name="Sector_sap">#REF!</definedName>
    <definedName name="Seg_Gsts_medicos_Mayores__402.17_Dlls_Trimestral">#REF!</definedName>
    <definedName name="Seguro_de_Vida__Semestral">#REF!</definedName>
    <definedName name="seguros">#REF!</definedName>
    <definedName name="Seguros__automóvil__nextel__etc.">#REF!</definedName>
    <definedName name="sencount" hidden="1">2</definedName>
    <definedName name="Sep">#REF!</definedName>
    <definedName name="Septiembre">#REF!</definedName>
    <definedName name="Servicio_de_recepción">#REF!</definedName>
    <definedName name="Servicios_profesionales">#REF!</definedName>
    <definedName name="SESENTA">#REF!</definedName>
    <definedName name="SETENTA">#REF!</definedName>
    <definedName name="sfhgsdhggs" hidden="1">{"Q2_STMT_INC_PR",#N/A,FALSE,"STMT OF INC";"Q2 SUPPL INFO PR",#N/A,FALSE,"SUPPL INFO"}</definedName>
    <definedName name="Sharepr">#REF!</definedName>
    <definedName name="shjsfjsfjsgfnjyxfhngy" hidden="1">{"summary",#N/A,FALSE,"CBRI"}</definedName>
    <definedName name="sigma1">#REF!</definedName>
    <definedName name="sigma2">#REF!</definedName>
    <definedName name="SIT">#REF!</definedName>
    <definedName name="SMon">#REF!</definedName>
    <definedName name="Socd.">#REF!</definedName>
    <definedName name="SOCFILTRO">#REF!</definedName>
    <definedName name="SOLAR96">#REF!</definedName>
    <definedName name="solver_ver">1.2</definedName>
    <definedName name="SP">#REF!</definedName>
    <definedName name="SpaHom1">#REF!</definedName>
    <definedName name="SpaHom2">#REF!</definedName>
    <definedName name="SpaHom3">#REF!</definedName>
    <definedName name="SpaHom4">#REF!</definedName>
    <definedName name="SpaMot1">#REF!</definedName>
    <definedName name="SpaMot2">#REF!</definedName>
    <definedName name="SpaMot3">#REF!</definedName>
    <definedName name="SpaMot4">#REF!</definedName>
    <definedName name="SS">#REF!</definedName>
    <definedName name="sspath">#REF!</definedName>
    <definedName name="SSS">#REF!</definedName>
    <definedName name="SUBIDA">#REF!</definedName>
    <definedName name="SueldoDirector">#REF!</definedName>
    <definedName name="suma_comisr">IF(ISERROR(VLOOKUP(#REF!,#REF!,#REF!,0)),,VLOOKUP(#REF!,#REF!,#REF!,0))</definedName>
    <definedName name="SwapKind">#REF!</definedName>
    <definedName name="Switch">#REF!</definedName>
    <definedName name="T.SOLAR_COSNT96">#REF!</definedName>
    <definedName name="TABLA1">#REF!</definedName>
    <definedName name="TABLA2">#REF!</definedName>
    <definedName name="TABLA3">#REF!</definedName>
    <definedName name="TABLA4">#REF!</definedName>
    <definedName name="TABLA5">#REF!</definedName>
    <definedName name="TABLA6">#REF!</definedName>
    <definedName name="TABLA7">#REF!</definedName>
    <definedName name="TABLA8">#REF!</definedName>
    <definedName name="TABLAAUXILIAR">#REF!</definedName>
    <definedName name="TAM">#REF!</definedName>
    <definedName name="tar">#REF!</definedName>
    <definedName name="TASA">#REF!</definedName>
    <definedName name="taxafixa">#REF!</definedName>
    <definedName name="TC">#REF!</definedName>
    <definedName name="TDINAMICA">#REF!</definedName>
    <definedName name="TDY">#REF!</definedName>
    <definedName name="Telefono">#REF!</definedName>
    <definedName name="Teléfono">#REF!</definedName>
    <definedName name="test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hidden="1">1</definedName>
    <definedName name="TIEMPO">#REF!</definedName>
    <definedName name="TIF_VALOR_ISIN">#REF!</definedName>
    <definedName name="TIPO">#REF!</definedName>
    <definedName name="Tipo_producto">#REF!</definedName>
    <definedName name="TIR">#REF!</definedName>
    <definedName name="Tir._Mercado">#REF!</definedName>
    <definedName name="TIT.CCM.AM.ACT.">#REF!</definedName>
    <definedName name="TIT.CCM.VEN.ACT">#REF!</definedName>
    <definedName name="TIT.CCM.VENT">#REF!</definedName>
    <definedName name="TIT.CCM_AM">#REF!</definedName>
    <definedName name="TIT.COEF.C.MON.">#REF!</definedName>
    <definedName name="TITULO">#REF!</definedName>
    <definedName name="título">#REF!</definedName>
    <definedName name="_xlnm.Print_Titles">#N/A</definedName>
    <definedName name="Títulos_a_imprimir_IM">#REF!</definedName>
    <definedName name="TO">#REF!</definedName>
    <definedName name="TODA">#REF!</definedName>
    <definedName name="TODO">#REF!</definedName>
    <definedName name="Tot.">#REF!</definedName>
    <definedName name="total">#REF!</definedName>
    <definedName name="Total_depositos">#REF!</definedName>
    <definedName name="TotalKualke">#REF!</definedName>
    <definedName name="TotalOtros">#REF!</definedName>
    <definedName name="TotalRecursos">#REF!</definedName>
    <definedName name="TotalTelevisa">#REF!</definedName>
    <definedName name="TotalTVA">#REF!</definedName>
    <definedName name="Transc">#REF!</definedName>
    <definedName name="TRANSFER">#REF!</definedName>
    <definedName name="Traspaso_de_oficina">#REF!</definedName>
    <definedName name="Traspaso_oficina">#REF!</definedName>
    <definedName name="TT">#REF!</definedName>
    <definedName name="TX">#REF!</definedName>
    <definedName name="TY">#REF!</definedName>
    <definedName name="ucnv98">#REF!</definedName>
    <definedName name="ucnv98fc">#REF!</definedName>
    <definedName name="ucnv98pl">#REF!</definedName>
    <definedName name="ucv98fc">#REF!</definedName>
    <definedName name="ucv98pl">#REF!</definedName>
    <definedName name="ukil" hidden="1">{"'RamoVita-mo'!$B$1:$J$85"}</definedName>
    <definedName name="Ultimo_Cup.">#REF!</definedName>
    <definedName name="Un._Negoc._Nominal">#REF!</definedName>
    <definedName name="Un._Nominal_EUR">#REF!</definedName>
    <definedName name="UNIDAD">#REF!</definedName>
    <definedName name="UNO">#REF!</definedName>
    <definedName name="Uso_de_equipo_de_red">#REF!</definedName>
    <definedName name="Uso_de_oficina">#REF!</definedName>
    <definedName name="UsoOficina">#REF!</definedName>
    <definedName name="UsoRed">#REF!</definedName>
    <definedName name="USUARIO">#REF!</definedName>
    <definedName name="v" hidden="1">{"vista1",#N/A,FALSE,"SCH";"vista2",#N/A,FALSE,"SCH"}</definedName>
    <definedName name="VALOR">#REF!</definedName>
    <definedName name="Valor_Cont.">#REF!</definedName>
    <definedName name="VALOR_CONTABLE">#REF!</definedName>
    <definedName name="Valor_Mercado">#REF!</definedName>
    <definedName name="VarAcumSinA">#REF!</definedName>
    <definedName name="VARACUMSINAS">#REF!</definedName>
    <definedName name="VARANUAL">#REF!</definedName>
    <definedName name="Variables">#REF!</definedName>
    <definedName name="VARIACION">#REF!</definedName>
    <definedName name="Varios">#REF!</definedName>
    <definedName name="vBasSheet">#REF!</definedName>
    <definedName name="VC">#REF!</definedName>
    <definedName name="VCOBERTURA">#REF!</definedName>
    <definedName name="Vcontable">#REF!</definedName>
    <definedName name="Vcontable_Pts">#REF!</definedName>
    <definedName name="VENCIMIENTO">#REF!</definedName>
    <definedName name="Ventas">#REF!</definedName>
    <definedName name="ver">#REF!</definedName>
    <definedName name="Version" localSheetId="10">#REF!</definedName>
    <definedName name="Version" localSheetId="17">#REF!</definedName>
    <definedName name="Version">#REF!</definedName>
    <definedName name="Viáticos">#REF!</definedName>
    <definedName name="VMERCADO">#REF!</definedName>
    <definedName name="VN">#REF!</definedName>
    <definedName name="volacps">#REF!</definedName>
    <definedName name="VOLACUM">#REF!</definedName>
    <definedName name="VOLPEAacPS">#REF!</definedName>
    <definedName name="vPrintIndex">#REF!</definedName>
    <definedName name="vr" hidden="1">{"vista1",#N/A,FALSE,"SCH";"vista2",#N/A,FALSE,"SCH"}</definedName>
    <definedName name="vto.">#REF!</definedName>
    <definedName name="Vto._Final">#REF!</definedName>
    <definedName name="VZV">#REF!</definedName>
    <definedName name="w" hidden="1">{"summary\",#N/A,FALSE,"CBM"}</definedName>
    <definedName name="weeeee" hidden="1">{"Q2_STMT_INC_PR",#N/A,FALSE,"STMT OF INC";"Q2 SUPPL INFO PR",#N/A,FALSE,"SUPPL INFO"}</definedName>
    <definedName name="WorkbookProtected">FALSE</definedName>
    <definedName name="wrn.Aging._.and._.Trend._.Analysis." hidden="1">{#N/A,#N/A,FALSE,"Aging Summary";#N/A,#N/A,FALSE,"Ratio Analysis";#N/A,#N/A,FALSE,"Test 120 Day Accts";#N/A,#N/A,FALSE,"Tickmarks"}</definedName>
    <definedName name="wrn.cmcsumm." hidden="1">{"summary",#N/A,FALSE,"CMC"}</definedName>
    <definedName name="wrn.ctsumm." hidden="1">{"summary",#N/A,FALSE,"CBCT"}</definedName>
    <definedName name="wrn.GERAL." hidden="1">{#N/A,#N/A,FALSE,"bsp";#N/A,#N/A,FALSE,"BSNP";#N/A,#N/A,FALSE,"cpp";#N/A,#N/A,FALSE,"BTA";#N/A,#N/A,FALSE,"resumo grupo BSCH Portugal (2)"}</definedName>
    <definedName name="wrn.Individuos." hidden="1">{"01",#N/A,TRUE,"Cuadro";"02",#N/A,TRUE,"Margen";"03",#N/A,TRUE,"Margen";"04",#N/A,TRUE,"Cuadro";"05",#N/A,TRUE,"Volumen";"06",#N/A,TRUE,"Volumen";"07",#N/A,TRUE,"Volumen";"08",#N/A,TRUE,"Volumen"}</definedName>
    <definedName name="wrn.INFORME." hidden="1">{"GENERAL NEGOCIO",#N/A,FALSE,"DATOS";"EJECUTIVO NEGOCIO",#N/A,FALSE,"DATOS";"COLECTIVOS",#N/A,FALSE,"DATOS";"GENERAL",#N/A,FALSE,"DATOS";"EJECUTIVO",#N/A,FALSE,"DATOS"}</definedName>
    <definedName name="wrn.massumm." hidden="1">{"summary\",#N/A,FALSE,"CBM"}</definedName>
    <definedName name="wrn.MR." hidden="1">{#N/A,#N/A,FALSE,"Cover";#N/A,#N/A,FALSE,"Balance Sheet";#N/A,#N/A,FALSE,"P &amp; L";#N/A,#N/A,FALSE,"Investment income";#N/A,#N/A,FALSE,"Investment portfolio";#N/A,#N/A,FALSE,"Asistencia &amp;P";"6A",#N/A,FALSE,"Motorcycles";"6B",#N/A,FALSE,"Motorcycles";"7A",#N/A,FALSE,"Motorcycles";"7B",#N/A,FALSE,"Motorcycles";"8A",#N/A,FALSE,"Motor";"8B",#N/A,FALSE,"Motor";"9A",#N/A,FALSE,"Motor";"9B",#N/A,FALSE,"Motor"}</definedName>
    <definedName name="wrn.nhsumm." hidden="1">{"summary",#N/A,FALSE,"CBNH"}</definedName>
    <definedName name="wrn.parsumm." hidden="1">{"summary",#N/A,FALSE,"CFG Unc"}</definedName>
    <definedName name="wrn.Q2._.Press._.Release." hidden="1">{"Q2_STMT_INC_PR",#N/A,FALSE,"STMT OF INC";"Q2 SUPPL INFO PR",#N/A,FALSE,"SUPPL INFO"}</definedName>
    <definedName name="wrn.risumm." hidden="1">{"summary",#N/A,FALSE,"CBRI"}</definedName>
    <definedName name="wrn.SCH._.SEGUROS." hidden="1">{"vista1",#N/A,FALSE,"SCH";"vista2",#N/A,FALSE,"SCH"}</definedName>
    <definedName name="wrn.supsumm." hidden="1">{"summary",#N/A,FALSE,"SUPPORT"}</definedName>
    <definedName name="x" hidden="1">{#N/A,#N/A,FALSE,"Cover";#N/A,#N/A,FALSE,"Balance Sheet";#N/A,#N/A,FALSE,"P &amp; L";#N/A,#N/A,FALSE,"Investment income";#N/A,#N/A,FALSE,"Investment portfolio";#N/A,#N/A,FALSE,"Asistencia &amp;P";"6A",#N/A,FALSE,"Motorcycles";"6B",#N/A,FALSE,"Motorcycles";"7A",#N/A,FALSE,"Motorcycles";"7B",#N/A,FALSE,"Motorcycles";"8A",#N/A,FALSE,"Motor";"8B",#N/A,FALSE,"Motor";"9A",#N/A,FALSE,"Motor";"9B",#N/A,FALSE,"Motor"}</definedName>
    <definedName name="XRefActiveRow" hidden="1">#REF!</definedName>
    <definedName name="XRefColumnsCount" hidden="1">1</definedName>
    <definedName name="XRefCopy1Row" hidden="1">#REF!</definedName>
    <definedName name="XRefCopyRangeCount" hidden="1">1</definedName>
    <definedName name="XRefPaste1Row" hidden="1">#REF!</definedName>
    <definedName name="XRefPasteRangeCount" hidden="1">1</definedName>
    <definedName name="xx">#REF!</definedName>
    <definedName name="xxxx" hidden="1">{#N/A,#N/A,FALSE,"Cover";#N/A,#N/A,FALSE,"Balance Sheet";#N/A,#N/A,FALSE,"P &amp; L";#N/A,#N/A,FALSE,"Investment income";#N/A,#N/A,FALSE,"Investment portfolio";#N/A,#N/A,FALSE,"Asistencia &amp;P";"6A",#N/A,FALSE,"Motorcycles";"6B",#N/A,FALSE,"Motorcycles";"7A",#N/A,FALSE,"Motorcycles";"7B",#N/A,FALSE,"Motorcycles";"8A",#N/A,FALSE,"Motor";"8B",#N/A,FALSE,"Motor";"9A",#N/A,FALSE,"Motor";"9B",#N/A,FALSE,"Motor"}</definedName>
    <definedName name="XXXXX">#REF!</definedName>
    <definedName name="y" hidden="1">{#N/A,#N/A,FALSE,"Cover";#N/A,#N/A,FALSE,"Balance Sheet";#N/A,#N/A,FALSE,"P &amp; L";#N/A,#N/A,FALSE,"Investment income";#N/A,#N/A,FALSE,"Investment portfolio";#N/A,#N/A,FALSE,"Asistencia &amp;P";"6A",#N/A,FALSE,"Motorcycles";"6B",#N/A,FALSE,"Motorcycles";"7A",#N/A,FALSE,"Motorcycles";"7B",#N/A,FALSE,"Motorcycles";"8A",#N/A,FALSE,"Motor";"8B",#N/A,FALSE,"Motor";"9A",#N/A,FALSE,"Motor";"9B",#N/A,FALSE,"Motor"}</definedName>
    <definedName name="Year">#REF!</definedName>
    <definedName name="YesNo">#REF!</definedName>
    <definedName name="YTD">"OFFSET(Sheet1!$C$4;1,0;COUNT(Sheet1!$C:$C)-1;1)"</definedName>
    <definedName name="YTD4">#REF!</definedName>
    <definedName name="YTDLDA">#REF!</definedName>
    <definedName name="ZONA1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8" i="32" l="1"/>
  <c r="AH17" i="32"/>
  <c r="AH16" i="32"/>
  <c r="AH15" i="32"/>
  <c r="AK10" i="30"/>
  <c r="U10" i="30"/>
  <c r="AK9" i="30"/>
  <c r="U5" i="30"/>
  <c r="U10" i="29"/>
  <c r="U9" i="29"/>
  <c r="T8" i="29"/>
  <c r="AK5" i="30" l="1"/>
  <c r="U9" i="30"/>
  <c r="T8" i="30"/>
  <c r="AG19" i="32"/>
  <c r="U5" i="29"/>
  <c r="AK10" i="29"/>
  <c r="AK9" i="29"/>
  <c r="AK5" i="29"/>
  <c r="U10" i="28"/>
  <c r="U5" i="28"/>
  <c r="T8" i="28" l="1"/>
  <c r="U9" i="28"/>
  <c r="AK5" i="28"/>
  <c r="AK9" i="28"/>
  <c r="AK10" i="28"/>
  <c r="U10" i="14"/>
  <c r="U9" i="14"/>
  <c r="AK5" i="14"/>
  <c r="AK10" i="14"/>
  <c r="U36" i="13"/>
  <c r="U35" i="13"/>
  <c r="U34" i="13"/>
  <c r="U27" i="13"/>
  <c r="U26" i="13"/>
  <c r="U25" i="13"/>
  <c r="U24" i="13"/>
  <c r="U9" i="13"/>
  <c r="U8" i="13"/>
  <c r="U7" i="13"/>
  <c r="U6" i="13"/>
  <c r="U18" i="13"/>
  <c r="U17" i="13"/>
  <c r="U16" i="13"/>
  <c r="U15" i="13"/>
  <c r="AJ20" i="25"/>
  <c r="AJ18" i="25"/>
  <c r="AJ16" i="25"/>
  <c r="AJ14" i="25"/>
  <c r="T15" i="25"/>
  <c r="AJ11" i="25"/>
  <c r="AJ10" i="25"/>
  <c r="T27" i="25"/>
  <c r="AJ7" i="25"/>
  <c r="AJ6" i="25"/>
  <c r="AJ5" i="25"/>
  <c r="U5" i="14" l="1"/>
  <c r="T8" i="14"/>
  <c r="AK9" i="14"/>
  <c r="T37" i="13"/>
  <c r="T9" i="25"/>
  <c r="T28" i="25" s="1"/>
  <c r="T19" i="13"/>
  <c r="T10" i="13"/>
  <c r="AJ13" i="25"/>
  <c r="U33" i="13"/>
  <c r="T28" i="13"/>
  <c r="AJ8" i="25"/>
  <c r="AJ27" i="25"/>
  <c r="T12" i="25"/>
  <c r="T17" i="25" s="1"/>
  <c r="T19" i="25" s="1"/>
  <c r="T21" i="25" s="1"/>
  <c r="T29" i="25"/>
  <c r="BG10" i="36" l="1"/>
  <c r="BG9" i="36"/>
  <c r="BG8" i="36"/>
  <c r="BG5" i="36"/>
  <c r="BG9" i="35"/>
  <c r="BG6" i="35"/>
  <c r="BG5" i="35"/>
  <c r="BG9" i="34"/>
  <c r="BG8" i="34"/>
  <c r="BG7" i="34"/>
  <c r="AF17" i="34"/>
  <c r="BG9" i="33"/>
  <c r="BG8" i="33"/>
  <c r="AF16" i="35" l="1"/>
  <c r="AF18" i="35"/>
  <c r="AF16" i="34"/>
  <c r="AF17" i="35"/>
  <c r="AF10" i="35"/>
  <c r="BG5" i="33"/>
  <c r="BG6" i="33"/>
  <c r="BG17" i="33" s="1"/>
  <c r="AF18" i="36"/>
  <c r="AF19" i="32"/>
  <c r="AF10" i="32"/>
  <c r="AF10" i="34"/>
  <c r="AF19" i="36"/>
  <c r="BG6" i="36"/>
  <c r="BG7" i="36"/>
  <c r="BG5" i="34"/>
  <c r="BG6" i="34"/>
  <c r="AF17" i="33"/>
  <c r="AF17" i="36"/>
  <c r="BG7" i="33"/>
  <c r="AF18" i="34"/>
  <c r="BG7" i="35"/>
  <c r="BG16" i="35" s="1"/>
  <c r="BG8" i="35"/>
  <c r="BG17" i="35" s="1"/>
  <c r="AF11" i="36"/>
  <c r="AF10" i="33"/>
  <c r="AF16" i="33"/>
  <c r="AF18" i="33"/>
  <c r="AF28" i="32"/>
  <c r="BG10" i="35" l="1"/>
  <c r="BG18" i="35"/>
  <c r="BG19" i="36"/>
  <c r="BG17" i="36"/>
  <c r="BG17" i="34"/>
  <c r="BG10" i="34"/>
  <c r="BG18" i="34"/>
  <c r="BG11" i="36"/>
  <c r="BG18" i="33"/>
  <c r="BG10" i="33"/>
  <c r="BG16" i="33"/>
  <c r="BG16" i="34"/>
  <c r="BG18" i="36"/>
  <c r="BF17" i="31"/>
  <c r="BF15" i="31"/>
  <c r="BF12" i="31"/>
  <c r="BF11" i="31"/>
  <c r="BF6" i="31"/>
  <c r="BF5" i="31"/>
  <c r="BF8" i="31"/>
  <c r="S8" i="30"/>
  <c r="AK8" i="30" s="1"/>
  <c r="AJ5" i="30"/>
  <c r="S8" i="28"/>
  <c r="AK8" i="28" s="1"/>
  <c r="AJ5" i="28"/>
  <c r="AJ10" i="14"/>
  <c r="S8" i="14"/>
  <c r="AK8" i="14" s="1"/>
  <c r="S19" i="13"/>
  <c r="AI20" i="25"/>
  <c r="AI18" i="25"/>
  <c r="AI16" i="25"/>
  <c r="AI14" i="25"/>
  <c r="AI11" i="25"/>
  <c r="S9" i="25"/>
  <c r="AI7" i="25"/>
  <c r="AI6" i="25"/>
  <c r="AI5" i="25"/>
  <c r="I34" i="26"/>
  <c r="I38" i="26" s="1"/>
  <c r="I27" i="26"/>
  <c r="I14" i="26"/>
  <c r="I8" i="26"/>
  <c r="I6" i="26"/>
  <c r="L26" i="23"/>
  <c r="L25" i="23"/>
  <c r="M20" i="23"/>
  <c r="L20" i="23"/>
  <c r="L9" i="23"/>
  <c r="M9" i="23"/>
  <c r="L54" i="19"/>
  <c r="M54" i="19"/>
  <c r="L37" i="19"/>
  <c r="M13" i="19"/>
  <c r="L13" i="19"/>
  <c r="M6" i="19"/>
  <c r="L6" i="19"/>
  <c r="Q12" i="41"/>
  <c r="R12" i="41"/>
  <c r="AD19" i="36"/>
  <c r="AD18" i="36"/>
  <c r="AD17" i="36"/>
  <c r="AD11" i="36"/>
  <c r="AD18" i="35"/>
  <c r="AD17" i="35"/>
  <c r="AD16" i="35"/>
  <c r="AD10" i="35"/>
  <c r="AD18" i="34"/>
  <c r="AD17" i="34"/>
  <c r="AD16" i="34"/>
  <c r="AD10" i="34"/>
  <c r="AD18" i="33"/>
  <c r="AD17" i="33"/>
  <c r="AD16" i="33"/>
  <c r="AD10" i="33"/>
  <c r="AD28" i="32"/>
  <c r="AD19" i="32"/>
  <c r="AD10" i="32"/>
  <c r="AD26" i="31"/>
  <c r="AD25" i="31"/>
  <c r="AE24" i="31"/>
  <c r="AD24" i="31"/>
  <c r="AD13" i="31"/>
  <c r="AD10" i="31"/>
  <c r="AE25" i="31"/>
  <c r="AE26" i="31"/>
  <c r="AE10" i="31"/>
  <c r="L34" i="40"/>
  <c r="L25" i="40"/>
  <c r="L31" i="40" s="1"/>
  <c r="L12" i="40"/>
  <c r="L6" i="40"/>
  <c r="L17" i="40" s="1"/>
  <c r="Q17" i="30"/>
  <c r="Q8" i="30"/>
  <c r="Q11" i="30" s="1"/>
  <c r="Q17" i="29"/>
  <c r="R8" i="29"/>
  <c r="R18" i="29" s="1"/>
  <c r="Q8" i="29"/>
  <c r="Q11" i="29" s="1"/>
  <c r="Q17" i="28"/>
  <c r="R8" i="28"/>
  <c r="Q8" i="28"/>
  <c r="Q11" i="28" s="1"/>
  <c r="Q17" i="14"/>
  <c r="R8" i="14"/>
  <c r="Q8" i="14"/>
  <c r="Q11" i="14" s="1"/>
  <c r="R17" i="14"/>
  <c r="Q37" i="13"/>
  <c r="Q28" i="13"/>
  <c r="Q19" i="13"/>
  <c r="Q10" i="13"/>
  <c r="Q27" i="25"/>
  <c r="Q15" i="25"/>
  <c r="Q9" i="25"/>
  <c r="Q29" i="25" s="1"/>
  <c r="H34" i="26"/>
  <c r="H38" i="26" s="1"/>
  <c r="H27" i="26"/>
  <c r="H32" i="26" s="1"/>
  <c r="H14" i="26"/>
  <c r="H8" i="26"/>
  <c r="H6" i="26"/>
  <c r="H19" i="26" s="1"/>
  <c r="R15" i="25"/>
  <c r="R9" i="25"/>
  <c r="R28" i="25" s="1"/>
  <c r="R27" i="25"/>
  <c r="AD14" i="31" l="1"/>
  <c r="AD16" i="31" s="1"/>
  <c r="AD18" i="31" s="1"/>
  <c r="Q19" i="28"/>
  <c r="AI9" i="25"/>
  <c r="AI28" i="25" s="1"/>
  <c r="AJ9" i="25"/>
  <c r="Q28" i="25"/>
  <c r="S28" i="13"/>
  <c r="S8" i="29"/>
  <c r="AK8" i="29" s="1"/>
  <c r="AJ10" i="29"/>
  <c r="S15" i="25"/>
  <c r="G15" i="39"/>
  <c r="S10" i="13"/>
  <c r="L5" i="19"/>
  <c r="L23" i="19" s="1"/>
  <c r="L25" i="19" s="1"/>
  <c r="AE17" i="33"/>
  <c r="AF24" i="31"/>
  <c r="AE18" i="33"/>
  <c r="AE17" i="34"/>
  <c r="BF7" i="31"/>
  <c r="AE28" i="32"/>
  <c r="AI10" i="25"/>
  <c r="AJ5" i="14"/>
  <c r="AJ9" i="14"/>
  <c r="AJ5" i="29"/>
  <c r="AE10" i="32"/>
  <c r="AI13" i="25"/>
  <c r="AJ9" i="29"/>
  <c r="AJ9" i="28"/>
  <c r="AJ8" i="14"/>
  <c r="M6" i="40"/>
  <c r="AE19" i="32"/>
  <c r="AJ10" i="28"/>
  <c r="AJ9" i="30"/>
  <c r="M25" i="40"/>
  <c r="M31" i="40" s="1"/>
  <c r="AE19" i="36"/>
  <c r="AE17" i="35"/>
  <c r="AF26" i="31"/>
  <c r="AE16" i="33"/>
  <c r="AE16" i="34"/>
  <c r="AE16" i="35"/>
  <c r="AJ8" i="28"/>
  <c r="S28" i="25"/>
  <c r="AJ10" i="30"/>
  <c r="BF9" i="31"/>
  <c r="BF25" i="31" s="1"/>
  <c r="AF10" i="31"/>
  <c r="BF10" i="31" s="1"/>
  <c r="M12" i="40"/>
  <c r="S27" i="25"/>
  <c r="AJ8" i="29"/>
  <c r="M34" i="40"/>
  <c r="AE18" i="34"/>
  <c r="AE17" i="36"/>
  <c r="M37" i="19"/>
  <c r="AE10" i="34"/>
  <c r="AE18" i="35"/>
  <c r="AF25" i="31"/>
  <c r="L35" i="40"/>
  <c r="AE18" i="36"/>
  <c r="Q19" i="14"/>
  <c r="AE10" i="35"/>
  <c r="M5" i="19"/>
  <c r="M23" i="19" s="1"/>
  <c r="S37" i="13"/>
  <c r="AI8" i="25"/>
  <c r="I32" i="26"/>
  <c r="I39" i="26" s="1"/>
  <c r="M26" i="23"/>
  <c r="AF13" i="31"/>
  <c r="AE13" i="31"/>
  <c r="AE14" i="31" s="1"/>
  <c r="AE16" i="31" s="1"/>
  <c r="AE18" i="31" s="1"/>
  <c r="Q18" i="30"/>
  <c r="Q19" i="30"/>
  <c r="Q18" i="29"/>
  <c r="Q19" i="29"/>
  <c r="Q18" i="28"/>
  <c r="Q18" i="14"/>
  <c r="S29" i="25"/>
  <c r="S12" i="25"/>
  <c r="AJ12" i="25" s="1"/>
  <c r="R29" i="25"/>
  <c r="R19" i="29"/>
  <c r="G8" i="39"/>
  <c r="R8" i="30"/>
  <c r="R11" i="30" s="1"/>
  <c r="R12" i="25"/>
  <c r="R17" i="25" s="1"/>
  <c r="R19" i="25" s="1"/>
  <c r="R21" i="25" s="1"/>
  <c r="R10" i="13"/>
  <c r="R17" i="28"/>
  <c r="R18" i="14"/>
  <c r="R19" i="14"/>
  <c r="R18" i="28"/>
  <c r="R17" i="29"/>
  <c r="R37" i="13"/>
  <c r="I19" i="26"/>
  <c r="R19" i="28"/>
  <c r="R17" i="30"/>
  <c r="M25" i="23"/>
  <c r="AE11" i="36"/>
  <c r="AE10" i="33"/>
  <c r="R11" i="29"/>
  <c r="R11" i="28"/>
  <c r="R11" i="14"/>
  <c r="R28" i="13"/>
  <c r="R19" i="13"/>
  <c r="Q12" i="25"/>
  <c r="Q17" i="25" s="1"/>
  <c r="Q19" i="25" s="1"/>
  <c r="Q21" i="25" s="1"/>
  <c r="H39" i="26"/>
  <c r="M25" i="19" l="1"/>
  <c r="N17" i="19"/>
  <c r="AI15" i="25"/>
  <c r="AJ15" i="25"/>
  <c r="AJ28" i="25"/>
  <c r="AJ29" i="25"/>
  <c r="M35" i="40"/>
  <c r="BF26" i="31"/>
  <c r="BF24" i="31"/>
  <c r="M17" i="40"/>
  <c r="AJ8" i="30"/>
  <c r="S17" i="25"/>
  <c r="AJ17" i="25" s="1"/>
  <c r="AI12" i="25"/>
  <c r="AI29" i="25"/>
  <c r="AI27" i="25"/>
  <c r="AF14" i="31"/>
  <c r="BF13" i="31"/>
  <c r="R18" i="30"/>
  <c r="R19" i="30"/>
  <c r="BF10" i="36"/>
  <c r="BF9" i="36"/>
  <c r="BF8" i="36"/>
  <c r="BF7" i="36"/>
  <c r="BF6" i="36"/>
  <c r="BF5" i="36"/>
  <c r="BF9" i="35"/>
  <c r="BF8" i="35"/>
  <c r="BF7" i="35"/>
  <c r="BF6" i="35"/>
  <c r="BF5" i="35"/>
  <c r="BF9" i="34"/>
  <c r="BF8" i="34"/>
  <c r="BF7" i="34"/>
  <c r="BF6" i="34"/>
  <c r="BF5" i="34"/>
  <c r="BF9" i="33"/>
  <c r="BF8" i="33"/>
  <c r="BF7" i="33"/>
  <c r="BF6" i="33"/>
  <c r="BF5" i="33"/>
  <c r="BE18" i="31"/>
  <c r="BE17" i="31"/>
  <c r="BE16" i="31"/>
  <c r="BE15" i="31"/>
  <c r="BE14" i="31"/>
  <c r="BE13" i="31"/>
  <c r="BE12" i="31"/>
  <c r="BE11" i="31"/>
  <c r="BE10" i="31"/>
  <c r="BE9" i="31"/>
  <c r="BE8" i="31"/>
  <c r="BE7" i="31"/>
  <c r="BE6" i="31"/>
  <c r="BE5" i="31"/>
  <c r="AI10" i="30"/>
  <c r="AI9" i="30"/>
  <c r="AI8" i="30"/>
  <c r="AI7" i="30"/>
  <c r="AI6" i="30"/>
  <c r="AI5" i="30"/>
  <c r="AI10" i="29"/>
  <c r="AI9" i="29"/>
  <c r="AI8" i="29"/>
  <c r="AI7" i="29"/>
  <c r="AI6" i="29"/>
  <c r="AI5" i="29"/>
  <c r="BF10" i="34" l="1"/>
  <c r="AI11" i="30"/>
  <c r="BF17" i="36"/>
  <c r="BF16" i="35"/>
  <c r="BF17" i="35"/>
  <c r="BF18" i="35"/>
  <c r="BF16" i="33"/>
  <c r="BF18" i="34"/>
  <c r="BF17" i="33"/>
  <c r="BF17" i="34"/>
  <c r="BF10" i="35"/>
  <c r="S19" i="25"/>
  <c r="AJ19" i="25" s="1"/>
  <c r="AI17" i="25"/>
  <c r="BF16" i="34"/>
  <c r="BF11" i="36"/>
  <c r="BE25" i="31"/>
  <c r="AF16" i="31"/>
  <c r="BF14" i="31"/>
  <c r="BE24" i="31"/>
  <c r="BE26" i="31"/>
  <c r="AI19" i="29"/>
  <c r="AI18" i="29"/>
  <c r="AI19" i="30"/>
  <c r="AI18" i="30"/>
  <c r="BF18" i="36"/>
  <c r="BF10" i="33"/>
  <c r="BF18" i="33"/>
  <c r="AI17" i="30"/>
  <c r="AI11" i="29"/>
  <c r="AI17" i="29"/>
  <c r="BF19" i="36"/>
  <c r="AI10" i="28"/>
  <c r="AI9" i="28"/>
  <c r="AI8" i="28"/>
  <c r="AI7" i="28"/>
  <c r="AI17" i="28" s="1"/>
  <c r="AI6" i="28"/>
  <c r="AI5" i="28"/>
  <c r="AI10" i="14"/>
  <c r="AI9" i="14"/>
  <c r="AI8" i="14"/>
  <c r="AI7" i="14"/>
  <c r="AI6" i="14"/>
  <c r="AI5" i="14"/>
  <c r="AH21" i="25"/>
  <c r="AH20" i="25"/>
  <c r="AH19" i="25"/>
  <c r="AH18" i="25"/>
  <c r="AH17" i="25"/>
  <c r="AH16" i="25"/>
  <c r="AH15" i="25"/>
  <c r="AH14" i="25"/>
  <c r="AH13" i="25"/>
  <c r="AH12" i="25"/>
  <c r="AH11" i="25"/>
  <c r="AH10" i="25"/>
  <c r="AH9" i="25"/>
  <c r="AH8" i="25"/>
  <c r="AH7" i="25"/>
  <c r="AH6" i="25"/>
  <c r="AH5" i="25"/>
  <c r="AI19" i="28" l="1"/>
  <c r="AI17" i="14"/>
  <c r="AI18" i="14"/>
  <c r="AI11" i="28"/>
  <c r="AI18" i="28"/>
  <c r="AH27" i="25"/>
  <c r="S21" i="25"/>
  <c r="AI19" i="25"/>
  <c r="AF18" i="31"/>
  <c r="BF18" i="31" s="1"/>
  <c r="BF16" i="31"/>
  <c r="AH29" i="25"/>
  <c r="AH28" i="25"/>
  <c r="AI19" i="14"/>
  <c r="AI11" i="14"/>
  <c r="AI21" i="25" l="1"/>
  <c r="AJ21" i="25"/>
  <c r="AH6" i="30"/>
  <c r="AH6" i="28"/>
  <c r="AH5" i="28"/>
  <c r="AH6" i="14"/>
  <c r="AH9" i="14"/>
  <c r="AG7" i="25"/>
  <c r="AG20" i="25"/>
  <c r="AG18" i="25"/>
  <c r="AG16" i="25"/>
  <c r="AG14" i="25"/>
  <c r="AG13" i="25"/>
  <c r="AG11" i="25"/>
  <c r="AG6" i="25"/>
  <c r="AG5" i="25"/>
  <c r="BD7" i="36"/>
  <c r="BD5" i="35"/>
  <c r="BD8" i="34"/>
  <c r="BD7" i="34"/>
  <c r="BD5" i="34"/>
  <c r="AC10" i="34"/>
  <c r="BD7" i="33"/>
  <c r="AC16" i="33"/>
  <c r="BD5" i="33"/>
  <c r="AG9" i="29"/>
  <c r="P17" i="29"/>
  <c r="AG5" i="29"/>
  <c r="AG9" i="28"/>
  <c r="AG10" i="14"/>
  <c r="P8" i="14"/>
  <c r="U8" i="14" s="1"/>
  <c r="P17" i="14"/>
  <c r="AG5" i="14"/>
  <c r="P37" i="13"/>
  <c r="U37" i="13" s="1"/>
  <c r="P10" i="13"/>
  <c r="U10" i="13" s="1"/>
  <c r="AF20" i="25"/>
  <c r="AF18" i="25"/>
  <c r="AF16" i="25"/>
  <c r="AF14" i="25"/>
  <c r="AF13" i="25"/>
  <c r="AF11" i="25"/>
  <c r="AF8" i="25"/>
  <c r="AF7" i="25"/>
  <c r="AF6" i="25"/>
  <c r="AF5" i="25"/>
  <c r="BC9" i="31"/>
  <c r="BC12" i="31"/>
  <c r="AC13" i="31"/>
  <c r="BC8" i="31"/>
  <c r="BC7" i="31"/>
  <c r="BC6" i="31"/>
  <c r="BC5" i="31"/>
  <c r="BC15" i="31"/>
  <c r="BD10" i="36"/>
  <c r="BD8" i="36"/>
  <c r="AC18" i="36"/>
  <c r="BD8" i="35"/>
  <c r="BD7" i="35"/>
  <c r="BD6" i="35"/>
  <c r="BD9" i="34"/>
  <c r="BD6" i="33"/>
  <c r="AB13" i="31"/>
  <c r="AB10" i="31"/>
  <c r="BC17" i="31"/>
  <c r="AG10" i="30"/>
  <c r="AG9" i="30"/>
  <c r="O8" i="30"/>
  <c r="AG5" i="30"/>
  <c r="AG7" i="29"/>
  <c r="O8" i="29"/>
  <c r="O8" i="28"/>
  <c r="AG6" i="28"/>
  <c r="AG7" i="14"/>
  <c r="O8" i="14"/>
  <c r="AG6" i="14"/>
  <c r="O9" i="25"/>
  <c r="O29" i="25" s="1"/>
  <c r="O15" i="25"/>
  <c r="AF10" i="25"/>
  <c r="BC10" i="36"/>
  <c r="BC9" i="36"/>
  <c r="BC7" i="36"/>
  <c r="BB11" i="31"/>
  <c r="BB17" i="31"/>
  <c r="BB15" i="31"/>
  <c r="BB12" i="31"/>
  <c r="BB9" i="31"/>
  <c r="BB8" i="31"/>
  <c r="BB7" i="31"/>
  <c r="BB6" i="31"/>
  <c r="BB5" i="31"/>
  <c r="AF9" i="28"/>
  <c r="AF5" i="28"/>
  <c r="AF6" i="29"/>
  <c r="AF5" i="29"/>
  <c r="AF10" i="30"/>
  <c r="AF10" i="14"/>
  <c r="AF6" i="14"/>
  <c r="AF5" i="14"/>
  <c r="AF6" i="28"/>
  <c r="AF10" i="28"/>
  <c r="AB18" i="33"/>
  <c r="AB17" i="34"/>
  <c r="AB11" i="36"/>
  <c r="BC5" i="36"/>
  <c r="BC6" i="36"/>
  <c r="AB28" i="32"/>
  <c r="AB10" i="34"/>
  <c r="O17" i="14"/>
  <c r="AF9" i="29"/>
  <c r="AB17" i="36"/>
  <c r="AF7" i="28"/>
  <c r="AF10" i="29"/>
  <c r="AB18" i="36"/>
  <c r="BC8" i="36"/>
  <c r="AB10" i="32"/>
  <c r="AB16" i="34"/>
  <c r="AB19" i="36"/>
  <c r="AF5" i="30"/>
  <c r="AF7" i="14"/>
  <c r="AB25" i="31"/>
  <c r="AB18" i="34"/>
  <c r="AB16" i="35"/>
  <c r="O17" i="30"/>
  <c r="AF7" i="30"/>
  <c r="AB17" i="35"/>
  <c r="AB10" i="33"/>
  <c r="AB18" i="35"/>
  <c r="AB10" i="35"/>
  <c r="AB16" i="33"/>
  <c r="AB17" i="33"/>
  <c r="AB19" i="32"/>
  <c r="AB24" i="31"/>
  <c r="AB26" i="31"/>
  <c r="AF9" i="30"/>
  <c r="O17" i="28"/>
  <c r="AF7" i="29"/>
  <c r="O17" i="29"/>
  <c r="AF6" i="30"/>
  <c r="AF9" i="14"/>
  <c r="AE20" i="25"/>
  <c r="AE18" i="25"/>
  <c r="AE16" i="25"/>
  <c r="AE14" i="25"/>
  <c r="AE13" i="25"/>
  <c r="AE11" i="25"/>
  <c r="AE10" i="25"/>
  <c r="AE8" i="25"/>
  <c r="AE7" i="25"/>
  <c r="AE6" i="25"/>
  <c r="AE5" i="25"/>
  <c r="K26" i="23"/>
  <c r="K25" i="23"/>
  <c r="K20" i="23"/>
  <c r="K9" i="23"/>
  <c r="K54" i="19"/>
  <c r="K37" i="19"/>
  <c r="K13" i="19"/>
  <c r="K6" i="19"/>
  <c r="O19" i="13"/>
  <c r="O27" i="25"/>
  <c r="O37" i="13"/>
  <c r="O10" i="13"/>
  <c r="O28" i="13"/>
  <c r="M12" i="41"/>
  <c r="O12" i="41"/>
  <c r="BB5" i="36"/>
  <c r="Z11" i="36"/>
  <c r="Z19" i="36"/>
  <c r="Z18" i="36"/>
  <c r="Z17" i="36"/>
  <c r="BB10" i="36"/>
  <c r="BB9" i="36"/>
  <c r="BA10" i="36"/>
  <c r="BA9" i="36"/>
  <c r="BA8" i="36"/>
  <c r="BA7" i="36"/>
  <c r="BA6" i="36"/>
  <c r="BA5" i="36"/>
  <c r="BB9" i="35"/>
  <c r="BA9" i="35"/>
  <c r="BA8" i="35"/>
  <c r="BA7" i="35"/>
  <c r="BA6" i="35"/>
  <c r="BA5" i="35"/>
  <c r="BC9" i="35"/>
  <c r="Z10" i="35"/>
  <c r="Z18" i="35"/>
  <c r="Z17" i="35"/>
  <c r="Z16" i="35"/>
  <c r="BC9" i="34"/>
  <c r="BC8" i="34"/>
  <c r="BC7" i="34"/>
  <c r="BC5" i="34"/>
  <c r="Z10" i="34"/>
  <c r="Z18" i="34"/>
  <c r="Z17" i="34"/>
  <c r="Z16" i="34"/>
  <c r="BA9" i="34"/>
  <c r="BA8" i="34"/>
  <c r="BA7" i="34"/>
  <c r="BA6" i="34"/>
  <c r="BA5" i="34"/>
  <c r="BC9" i="33"/>
  <c r="BC7" i="33"/>
  <c r="BC6" i="33"/>
  <c r="BC5" i="33"/>
  <c r="Z10" i="33"/>
  <c r="Z18" i="33"/>
  <c r="Z17" i="33"/>
  <c r="Z16" i="33"/>
  <c r="BA9" i="33"/>
  <c r="BA8" i="33"/>
  <c r="BA7" i="33"/>
  <c r="BA6" i="33"/>
  <c r="BA5" i="33"/>
  <c r="Z10" i="32"/>
  <c r="Z19" i="32"/>
  <c r="Z28" i="32"/>
  <c r="BB7" i="36"/>
  <c r="BB6" i="35"/>
  <c r="BC6" i="35"/>
  <c r="BB7" i="35"/>
  <c r="BC7" i="35"/>
  <c r="BB8" i="35"/>
  <c r="BC8" i="35"/>
  <c r="BB9" i="34"/>
  <c r="BB5" i="35"/>
  <c r="BC5" i="35"/>
  <c r="BB6" i="34"/>
  <c r="BC6" i="34"/>
  <c r="BB8" i="33"/>
  <c r="BC8" i="33"/>
  <c r="BB5" i="33"/>
  <c r="BB7" i="33"/>
  <c r="BB5" i="34"/>
  <c r="BB7" i="34"/>
  <c r="BB8" i="34"/>
  <c r="BB8" i="36"/>
  <c r="BB6" i="33"/>
  <c r="BB16" i="33" s="1"/>
  <c r="BB9" i="33"/>
  <c r="BB6" i="36"/>
  <c r="BA17" i="31"/>
  <c r="BA15" i="31"/>
  <c r="BA12" i="31"/>
  <c r="BA11" i="31"/>
  <c r="BA9" i="31"/>
  <c r="BA8" i="31"/>
  <c r="BA7" i="31"/>
  <c r="BA6" i="31"/>
  <c r="BA24" i="31" s="1"/>
  <c r="BA5" i="31"/>
  <c r="AZ17" i="31"/>
  <c r="AZ15" i="31"/>
  <c r="AZ12" i="31"/>
  <c r="AZ11" i="31"/>
  <c r="AZ9" i="31"/>
  <c r="AZ8" i="31"/>
  <c r="AZ7" i="31"/>
  <c r="AZ6" i="31"/>
  <c r="AZ5" i="31"/>
  <c r="Z10" i="31"/>
  <c r="Z13" i="31"/>
  <c r="Z14" i="31" s="1"/>
  <c r="Z16" i="31" s="1"/>
  <c r="Z26" i="31"/>
  <c r="Z25" i="31"/>
  <c r="Z24" i="31"/>
  <c r="K34" i="40"/>
  <c r="K25" i="40"/>
  <c r="K31" i="40" s="1"/>
  <c r="K12" i="40"/>
  <c r="K6" i="40"/>
  <c r="AE10" i="30"/>
  <c r="AE7" i="30"/>
  <c r="AE5" i="30"/>
  <c r="M8" i="30"/>
  <c r="M19" i="30" s="1"/>
  <c r="M17" i="30"/>
  <c r="AE9" i="30"/>
  <c r="AE6" i="30"/>
  <c r="AD10" i="30"/>
  <c r="AD9" i="30"/>
  <c r="AD7" i="30"/>
  <c r="AD6" i="30"/>
  <c r="AD5" i="30"/>
  <c r="AB10" i="30"/>
  <c r="AB9" i="30"/>
  <c r="AB7" i="30"/>
  <c r="AB6" i="30"/>
  <c r="AB5" i="30"/>
  <c r="AD10" i="29"/>
  <c r="AD9" i="29"/>
  <c r="AD7" i="29"/>
  <c r="AD6" i="29"/>
  <c r="AD5" i="29"/>
  <c r="AE6" i="29"/>
  <c r="AE5" i="29"/>
  <c r="M17" i="29"/>
  <c r="M8" i="29"/>
  <c r="M19" i="29" s="1"/>
  <c r="AE10" i="28"/>
  <c r="AD10" i="28"/>
  <c r="AD9" i="28"/>
  <c r="AD7" i="28"/>
  <c r="AD6" i="28"/>
  <c r="AD5" i="28"/>
  <c r="AE9" i="28"/>
  <c r="AE6" i="28"/>
  <c r="M8" i="28"/>
  <c r="M18" i="28" s="1"/>
  <c r="M17" i="28"/>
  <c r="AE9" i="14"/>
  <c r="M8" i="14"/>
  <c r="M18" i="14" s="1"/>
  <c r="M17" i="14"/>
  <c r="AD10" i="14"/>
  <c r="AD9" i="14"/>
  <c r="AD7" i="14"/>
  <c r="AD6" i="14"/>
  <c r="AD5" i="14"/>
  <c r="M37" i="13"/>
  <c r="M28" i="13"/>
  <c r="M19" i="13"/>
  <c r="M10" i="13"/>
  <c r="AD18" i="25"/>
  <c r="AD16" i="25"/>
  <c r="AD14" i="25"/>
  <c r="AD13" i="25"/>
  <c r="AD11" i="25"/>
  <c r="AD10" i="25"/>
  <c r="AD8" i="25"/>
  <c r="AD7" i="25"/>
  <c r="AD6" i="25"/>
  <c r="AD5" i="25"/>
  <c r="AD20" i="25"/>
  <c r="M27" i="25"/>
  <c r="AC16" i="25"/>
  <c r="AC14" i="25"/>
  <c r="AC13" i="25"/>
  <c r="AC11" i="25"/>
  <c r="M9" i="25"/>
  <c r="M29" i="25" s="1"/>
  <c r="AC5" i="25"/>
  <c r="AC20" i="25"/>
  <c r="AC18" i="25"/>
  <c r="AC8" i="25"/>
  <c r="AC27" i="25" s="1"/>
  <c r="AC7" i="25"/>
  <c r="AC6" i="25"/>
  <c r="G34" i="26"/>
  <c r="G27" i="26"/>
  <c r="G32" i="26" s="1"/>
  <c r="G14" i="26"/>
  <c r="G8" i="26"/>
  <c r="G6" i="26"/>
  <c r="G19" i="26" s="1"/>
  <c r="AE6" i="14"/>
  <c r="AE5" i="14"/>
  <c r="AE7" i="14"/>
  <c r="AE10" i="14"/>
  <c r="AE7" i="29"/>
  <c r="AE9" i="29"/>
  <c r="AE10" i="29"/>
  <c r="AE5" i="28"/>
  <c r="AE7" i="28"/>
  <c r="AE17" i="28" s="1"/>
  <c r="M19" i="28"/>
  <c r="M15" i="25"/>
  <c r="AC10" i="25"/>
  <c r="G38" i="26"/>
  <c r="Y13" i="31"/>
  <c r="Y10" i="31"/>
  <c r="AA19" i="32"/>
  <c r="N8" i="14"/>
  <c r="N37" i="13"/>
  <c r="N28" i="13"/>
  <c r="N8" i="29"/>
  <c r="N10" i="13"/>
  <c r="N17" i="14"/>
  <c r="N17" i="29"/>
  <c r="N17" i="30"/>
  <c r="N8" i="30"/>
  <c r="N8" i="28"/>
  <c r="N19" i="13"/>
  <c r="N17" i="28"/>
  <c r="N18" i="14"/>
  <c r="N15" i="25"/>
  <c r="AD15" i="25" s="1"/>
  <c r="N9" i="25"/>
  <c r="N12" i="25" s="1"/>
  <c r="AD12" i="25" s="1"/>
  <c r="N11" i="29"/>
  <c r="N27" i="25"/>
  <c r="K12" i="41"/>
  <c r="J12" i="41"/>
  <c r="I12" i="41"/>
  <c r="H12" i="41"/>
  <c r="G12" i="41"/>
  <c r="F12" i="41"/>
  <c r="E12" i="41"/>
  <c r="AC10" i="29"/>
  <c r="AC9" i="29"/>
  <c r="AC7" i="29"/>
  <c r="AC6" i="29"/>
  <c r="AC5" i="29"/>
  <c r="AC9" i="28"/>
  <c r="AC10" i="14"/>
  <c r="AC9" i="14"/>
  <c r="AC7" i="14"/>
  <c r="AC6" i="14"/>
  <c r="AC5" i="14"/>
  <c r="AB18" i="25"/>
  <c r="AB16" i="25"/>
  <c r="AB13" i="25"/>
  <c r="AB10" i="25"/>
  <c r="AB8" i="25"/>
  <c r="AB7" i="25"/>
  <c r="AB6" i="25"/>
  <c r="AB5" i="25"/>
  <c r="X11" i="36"/>
  <c r="X19" i="36"/>
  <c r="X18" i="36"/>
  <c r="X17" i="36"/>
  <c r="AY10" i="36"/>
  <c r="AY9" i="36"/>
  <c r="AY8" i="36"/>
  <c r="AY7" i="36"/>
  <c r="AY6" i="36"/>
  <c r="AY5" i="36"/>
  <c r="X10" i="35"/>
  <c r="X18" i="35"/>
  <c r="X17" i="35"/>
  <c r="X16" i="35"/>
  <c r="AY9" i="35"/>
  <c r="AY8" i="35"/>
  <c r="AY7" i="35"/>
  <c r="AY6" i="35"/>
  <c r="AY5" i="35"/>
  <c r="AY9" i="34"/>
  <c r="AY8" i="34"/>
  <c r="AY7" i="34"/>
  <c r="AY6" i="34"/>
  <c r="AY5" i="34"/>
  <c r="X10" i="34"/>
  <c r="X18" i="34"/>
  <c r="X17" i="34"/>
  <c r="X16" i="34"/>
  <c r="AY9" i="33"/>
  <c r="AY8" i="33"/>
  <c r="AY7" i="33"/>
  <c r="AY6" i="33"/>
  <c r="AY5" i="33"/>
  <c r="X10" i="33"/>
  <c r="X18" i="33"/>
  <c r="X17" i="33"/>
  <c r="X16" i="33"/>
  <c r="X28" i="32"/>
  <c r="X19" i="32"/>
  <c r="X10" i="32"/>
  <c r="AX17" i="31"/>
  <c r="AX15" i="31"/>
  <c r="AX12" i="31"/>
  <c r="AX11" i="31"/>
  <c r="AX9" i="31"/>
  <c r="AX8" i="31"/>
  <c r="AX7" i="31"/>
  <c r="AX6" i="31"/>
  <c r="AX5" i="31"/>
  <c r="X26" i="31"/>
  <c r="X25" i="31"/>
  <c r="X24" i="31"/>
  <c r="X13" i="31"/>
  <c r="X10" i="31"/>
  <c r="K17" i="30"/>
  <c r="AC9" i="30"/>
  <c r="AC7" i="30"/>
  <c r="AC6" i="30"/>
  <c r="AC5" i="30"/>
  <c r="AC10" i="30"/>
  <c r="K8" i="30"/>
  <c r="K18" i="30" s="1"/>
  <c r="AB10" i="29"/>
  <c r="AB9" i="29"/>
  <c r="AB7" i="29"/>
  <c r="AB6" i="29"/>
  <c r="AB5" i="29"/>
  <c r="K17" i="29"/>
  <c r="K8" i="29"/>
  <c r="K19" i="29" s="1"/>
  <c r="K8" i="28"/>
  <c r="K18" i="28" s="1"/>
  <c r="K17" i="28"/>
  <c r="AB10" i="28"/>
  <c r="AB9" i="28"/>
  <c r="AC7" i="28"/>
  <c r="AB7" i="28"/>
  <c r="AC6" i="28"/>
  <c r="AB6" i="28"/>
  <c r="AC5" i="28"/>
  <c r="AB5" i="28"/>
  <c r="AB10" i="14"/>
  <c r="AB9" i="14"/>
  <c r="AB7" i="14"/>
  <c r="AB6" i="14"/>
  <c r="AB5" i="14"/>
  <c r="K8" i="14"/>
  <c r="K19" i="14" s="1"/>
  <c r="K37" i="13"/>
  <c r="K28" i="13"/>
  <c r="K19" i="13"/>
  <c r="K10" i="13"/>
  <c r="AB20" i="25"/>
  <c r="AA20" i="25"/>
  <c r="AA18" i="25"/>
  <c r="AA16" i="25"/>
  <c r="AB14" i="25"/>
  <c r="AA14" i="25"/>
  <c r="AA13" i="25"/>
  <c r="AB11" i="25"/>
  <c r="AA11" i="25"/>
  <c r="AA10" i="25"/>
  <c r="AA8" i="25"/>
  <c r="AA7" i="25"/>
  <c r="AA6" i="25"/>
  <c r="AA5" i="25"/>
  <c r="K15" i="25"/>
  <c r="K9" i="25"/>
  <c r="K28" i="25" s="1"/>
  <c r="AC10" i="28"/>
  <c r="K17" i="14"/>
  <c r="K27" i="25"/>
  <c r="AZ10" i="36"/>
  <c r="AZ9" i="34"/>
  <c r="AY17" i="31"/>
  <c r="AY15" i="31"/>
  <c r="AY12" i="31"/>
  <c r="AY11" i="31"/>
  <c r="AY9" i="31"/>
  <c r="AY8" i="31"/>
  <c r="AY7" i="31"/>
  <c r="AY6" i="31"/>
  <c r="AY5" i="31"/>
  <c r="L15" i="25"/>
  <c r="Y10" i="33"/>
  <c r="AZ6" i="33"/>
  <c r="AZ8" i="35"/>
  <c r="AZ5" i="33"/>
  <c r="AZ8" i="33"/>
  <c r="AZ5" i="36"/>
  <c r="AZ9" i="33"/>
  <c r="AZ6" i="36"/>
  <c r="AZ6" i="35"/>
  <c r="AZ7" i="33"/>
  <c r="AZ5" i="34"/>
  <c r="AZ7" i="36"/>
  <c r="AZ6" i="34"/>
  <c r="AZ8" i="36"/>
  <c r="AZ7" i="35"/>
  <c r="AZ16" i="35" s="1"/>
  <c r="AZ7" i="34"/>
  <c r="AZ9" i="36"/>
  <c r="AZ9" i="35"/>
  <c r="AZ8" i="34"/>
  <c r="AZ5" i="35"/>
  <c r="Y28" i="32"/>
  <c r="Y10" i="34"/>
  <c r="BA10" i="34" s="1"/>
  <c r="Y18" i="36"/>
  <c r="L10" i="13"/>
  <c r="L8" i="29"/>
  <c r="L11" i="29" s="1"/>
  <c r="L8" i="30"/>
  <c r="L9" i="25"/>
  <c r="Y11" i="36"/>
  <c r="Y18" i="35"/>
  <c r="Y26" i="31"/>
  <c r="Y19" i="36"/>
  <c r="Y25" i="31"/>
  <c r="Y16" i="34"/>
  <c r="Y17" i="34"/>
  <c r="L19" i="13"/>
  <c r="L8" i="28"/>
  <c r="L18" i="28" s="1"/>
  <c r="Y18" i="34"/>
  <c r="L37" i="13"/>
  <c r="Y10" i="35"/>
  <c r="BA10" i="35" s="1"/>
  <c r="Y16" i="35"/>
  <c r="Y17" i="35"/>
  <c r="Y17" i="36"/>
  <c r="Y16" i="33"/>
  <c r="Y17" i="33"/>
  <c r="Y18" i="33"/>
  <c r="Y10" i="32"/>
  <c r="Y24" i="31"/>
  <c r="L8" i="14"/>
  <c r="L27" i="25"/>
  <c r="Y19" i="32"/>
  <c r="V19" i="32"/>
  <c r="U19" i="32"/>
  <c r="T19" i="32"/>
  <c r="S19" i="32"/>
  <c r="R19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E19" i="32"/>
  <c r="W19" i="32"/>
  <c r="L28" i="13"/>
  <c r="I28" i="13"/>
  <c r="H28" i="13"/>
  <c r="G28" i="13"/>
  <c r="F28" i="13"/>
  <c r="E28" i="13"/>
  <c r="J28" i="13"/>
  <c r="I8" i="30"/>
  <c r="H8" i="30"/>
  <c r="H11" i="30" s="1"/>
  <c r="G8" i="30"/>
  <c r="F8" i="30"/>
  <c r="W8" i="30" s="1"/>
  <c r="E8" i="30"/>
  <c r="E19" i="30" s="1"/>
  <c r="I8" i="29"/>
  <c r="I19" i="29" s="1"/>
  <c r="H8" i="29"/>
  <c r="H18" i="29" s="1"/>
  <c r="G8" i="29"/>
  <c r="G11" i="29" s="1"/>
  <c r="F8" i="29"/>
  <c r="F19" i="29" s="1"/>
  <c r="E8" i="29"/>
  <c r="E11" i="29" s="1"/>
  <c r="I8" i="28"/>
  <c r="I18" i="28" s="1"/>
  <c r="H8" i="28"/>
  <c r="Z8" i="28" s="1"/>
  <c r="G8" i="28"/>
  <c r="F8" i="28"/>
  <c r="F11" i="28" s="1"/>
  <c r="E8" i="28"/>
  <c r="I8" i="14"/>
  <c r="I19" i="14" s="1"/>
  <c r="H8" i="14"/>
  <c r="G8" i="14"/>
  <c r="F8" i="14"/>
  <c r="F11" i="14" s="1"/>
  <c r="E8" i="14"/>
  <c r="E19" i="14" s="1"/>
  <c r="G9" i="25"/>
  <c r="G28" i="25" s="1"/>
  <c r="F9" i="25"/>
  <c r="F28" i="25" s="1"/>
  <c r="E9" i="25"/>
  <c r="E12" i="25" s="1"/>
  <c r="I9" i="25"/>
  <c r="I29" i="25" s="1"/>
  <c r="H9" i="25"/>
  <c r="J8" i="29"/>
  <c r="J11" i="29" s="1"/>
  <c r="J8" i="14"/>
  <c r="AA8" i="14" s="1"/>
  <c r="J8" i="30"/>
  <c r="J19" i="30" s="1"/>
  <c r="J8" i="28"/>
  <c r="J11" i="28" s="1"/>
  <c r="J9" i="25"/>
  <c r="J12" i="25" s="1"/>
  <c r="Z11" i="25"/>
  <c r="Z10" i="25"/>
  <c r="AA10" i="29"/>
  <c r="Z10" i="29"/>
  <c r="Y10" i="29"/>
  <c r="X10" i="29"/>
  <c r="W10" i="29"/>
  <c r="AA9" i="29"/>
  <c r="Z9" i="29"/>
  <c r="Y9" i="29"/>
  <c r="X9" i="29"/>
  <c r="W9" i="29"/>
  <c r="AA10" i="30"/>
  <c r="Z10" i="30"/>
  <c r="Y10" i="30"/>
  <c r="X10" i="30"/>
  <c r="W10" i="30"/>
  <c r="AA9" i="30"/>
  <c r="Z9" i="30"/>
  <c r="Y9" i="30"/>
  <c r="X9" i="30"/>
  <c r="W9" i="30"/>
  <c r="AA10" i="28"/>
  <c r="Z10" i="28"/>
  <c r="Y10" i="28"/>
  <c r="X10" i="28"/>
  <c r="W10" i="28"/>
  <c r="AA9" i="28"/>
  <c r="Z9" i="28"/>
  <c r="Y9" i="28"/>
  <c r="X9" i="28"/>
  <c r="W9" i="28"/>
  <c r="AA10" i="14"/>
  <c r="Z10" i="14"/>
  <c r="Y10" i="14"/>
  <c r="X10" i="14"/>
  <c r="W10" i="14"/>
  <c r="AA9" i="14"/>
  <c r="Z9" i="14"/>
  <c r="Y9" i="14"/>
  <c r="X9" i="14"/>
  <c r="W9" i="14"/>
  <c r="Y11" i="25"/>
  <c r="X11" i="25"/>
  <c r="W11" i="25"/>
  <c r="V11" i="25"/>
  <c r="Y10" i="25"/>
  <c r="X10" i="25"/>
  <c r="W10" i="25"/>
  <c r="V10" i="25"/>
  <c r="L12" i="41"/>
  <c r="E34" i="26"/>
  <c r="J34" i="40"/>
  <c r="I34" i="40"/>
  <c r="H34" i="40"/>
  <c r="G34" i="40"/>
  <c r="F34" i="40"/>
  <c r="E34" i="40"/>
  <c r="J25" i="40"/>
  <c r="J31" i="40"/>
  <c r="I25" i="40"/>
  <c r="I31" i="40" s="1"/>
  <c r="H25" i="40"/>
  <c r="H31" i="40" s="1"/>
  <c r="H35" i="40" s="1"/>
  <c r="G25" i="40"/>
  <c r="G31" i="40"/>
  <c r="F25" i="40"/>
  <c r="F31" i="40"/>
  <c r="F35" i="40" s="1"/>
  <c r="E25" i="40"/>
  <c r="E31" i="40" s="1"/>
  <c r="J12" i="40"/>
  <c r="I12" i="40"/>
  <c r="H12" i="40"/>
  <c r="G12" i="40"/>
  <c r="F12" i="40"/>
  <c r="E12" i="40"/>
  <c r="J6" i="40"/>
  <c r="J17" i="40" s="1"/>
  <c r="I6" i="40"/>
  <c r="H6" i="40"/>
  <c r="G6" i="40"/>
  <c r="F6" i="40"/>
  <c r="E6" i="40"/>
  <c r="E17" i="40" s="1"/>
  <c r="J13" i="19"/>
  <c r="J6" i="19"/>
  <c r="J37" i="19"/>
  <c r="J54" i="19"/>
  <c r="W10" i="31"/>
  <c r="AW10" i="31" s="1"/>
  <c r="W10" i="33"/>
  <c r="W28" i="32"/>
  <c r="W10" i="34"/>
  <c r="W10" i="32"/>
  <c r="W13" i="31"/>
  <c r="W11" i="36"/>
  <c r="W10" i="35"/>
  <c r="W19" i="36"/>
  <c r="W18" i="36"/>
  <c r="W17" i="36"/>
  <c r="W18" i="35"/>
  <c r="W17" i="35"/>
  <c r="W16" i="35"/>
  <c r="AX10" i="36"/>
  <c r="AX9" i="36"/>
  <c r="AX18" i="36" s="1"/>
  <c r="AX8" i="36"/>
  <c r="AX7" i="36"/>
  <c r="AX17" i="36" s="1"/>
  <c r="AX6" i="36"/>
  <c r="AX5" i="36"/>
  <c r="AX9" i="35"/>
  <c r="AX8" i="35"/>
  <c r="AX7" i="35"/>
  <c r="AX6" i="35"/>
  <c r="AX5" i="35"/>
  <c r="W18" i="34"/>
  <c r="W17" i="34"/>
  <c r="W16" i="34"/>
  <c r="AX9" i="34"/>
  <c r="AX8" i="34"/>
  <c r="AX7" i="34"/>
  <c r="AX6" i="34"/>
  <c r="AX5" i="34"/>
  <c r="AX9" i="33"/>
  <c r="AX8" i="33"/>
  <c r="AX7" i="33"/>
  <c r="AX6" i="33"/>
  <c r="AX5" i="33"/>
  <c r="W18" i="33"/>
  <c r="W17" i="33"/>
  <c r="W16" i="33"/>
  <c r="W26" i="31"/>
  <c r="W25" i="31"/>
  <c r="W24" i="31"/>
  <c r="AW17" i="31"/>
  <c r="AW15" i="31"/>
  <c r="AW12" i="31"/>
  <c r="AW11" i="31"/>
  <c r="AW9" i="31"/>
  <c r="AW8" i="31"/>
  <c r="AW7" i="31"/>
  <c r="AW6" i="31"/>
  <c r="AW5" i="31"/>
  <c r="AX16" i="35"/>
  <c r="AA5" i="29"/>
  <c r="AA5" i="30"/>
  <c r="Z5" i="25"/>
  <c r="Z13" i="25"/>
  <c r="AA5" i="14"/>
  <c r="AA7" i="28"/>
  <c r="Z18" i="25"/>
  <c r="AA7" i="14"/>
  <c r="Z20" i="25"/>
  <c r="AA7" i="30"/>
  <c r="Z6" i="25"/>
  <c r="Z7" i="25"/>
  <c r="Z16" i="25"/>
  <c r="J17" i="30"/>
  <c r="AA6" i="30"/>
  <c r="J17" i="28"/>
  <c r="J10" i="13"/>
  <c r="J17" i="14"/>
  <c r="J37" i="13"/>
  <c r="AA5" i="28"/>
  <c r="J19" i="13"/>
  <c r="AA6" i="14"/>
  <c r="AA7" i="29"/>
  <c r="J17" i="29"/>
  <c r="AA6" i="29"/>
  <c r="AA6" i="28"/>
  <c r="J15" i="25"/>
  <c r="Z8" i="25"/>
  <c r="J27" i="25"/>
  <c r="Z14" i="25"/>
  <c r="E27" i="26"/>
  <c r="E32" i="26" s="1"/>
  <c r="E8" i="26"/>
  <c r="F6" i="26"/>
  <c r="E6" i="26"/>
  <c r="F27" i="26"/>
  <c r="F32" i="26" s="1"/>
  <c r="E38" i="26"/>
  <c r="F8" i="26"/>
  <c r="F19" i="26" s="1"/>
  <c r="E14" i="26"/>
  <c r="F34" i="26"/>
  <c r="F38" i="26" s="1"/>
  <c r="F14" i="26"/>
  <c r="T19" i="36"/>
  <c r="S19" i="36"/>
  <c r="R19" i="36"/>
  <c r="Q19" i="36"/>
  <c r="P19" i="36"/>
  <c r="O19" i="36"/>
  <c r="N19" i="36"/>
  <c r="M19" i="36"/>
  <c r="L19" i="36"/>
  <c r="K19" i="36"/>
  <c r="J19" i="36"/>
  <c r="I19" i="36"/>
  <c r="H19" i="36"/>
  <c r="G19" i="36"/>
  <c r="F19" i="36"/>
  <c r="E19" i="36"/>
  <c r="T18" i="36"/>
  <c r="S18" i="36"/>
  <c r="R18" i="36"/>
  <c r="Q18" i="36"/>
  <c r="P18" i="36"/>
  <c r="O18" i="36"/>
  <c r="N18" i="36"/>
  <c r="M18" i="36"/>
  <c r="L18" i="36"/>
  <c r="K18" i="36"/>
  <c r="J18" i="36"/>
  <c r="I18" i="36"/>
  <c r="H18" i="36"/>
  <c r="G18" i="36"/>
  <c r="F18" i="36"/>
  <c r="E18" i="36"/>
  <c r="T17" i="36"/>
  <c r="S17" i="36"/>
  <c r="R17" i="36"/>
  <c r="Q17" i="36"/>
  <c r="P17" i="36"/>
  <c r="O17" i="36"/>
  <c r="N17" i="36"/>
  <c r="M17" i="36"/>
  <c r="L17" i="36"/>
  <c r="K17" i="36"/>
  <c r="J17" i="36"/>
  <c r="I17" i="36"/>
  <c r="H17" i="36"/>
  <c r="G17" i="36"/>
  <c r="F17" i="36"/>
  <c r="E17" i="36"/>
  <c r="T11" i="36"/>
  <c r="S11" i="36"/>
  <c r="R11" i="36"/>
  <c r="Q11" i="36"/>
  <c r="P11" i="36"/>
  <c r="O11" i="36"/>
  <c r="N11" i="36"/>
  <c r="M11" i="36"/>
  <c r="L11" i="36"/>
  <c r="K11" i="36"/>
  <c r="J11" i="36"/>
  <c r="I11" i="36"/>
  <c r="H11" i="36"/>
  <c r="G11" i="36"/>
  <c r="F11" i="36"/>
  <c r="E11" i="36"/>
  <c r="AU10" i="36"/>
  <c r="AT10" i="36"/>
  <c r="AS10" i="36"/>
  <c r="AR10" i="36"/>
  <c r="AQ10" i="36"/>
  <c r="AP10" i="36"/>
  <c r="AO10" i="36"/>
  <c r="AN10" i="36"/>
  <c r="AM10" i="36"/>
  <c r="AL10" i="36"/>
  <c r="AK10" i="36"/>
  <c r="AJ10" i="36"/>
  <c r="AV10" i="36"/>
  <c r="AU9" i="36"/>
  <c r="AT9" i="36"/>
  <c r="AS9" i="36"/>
  <c r="AR9" i="36"/>
  <c r="AQ9" i="36"/>
  <c r="AP9" i="36"/>
  <c r="AO9" i="36"/>
  <c r="AN9" i="36"/>
  <c r="AM9" i="36"/>
  <c r="AL9" i="36"/>
  <c r="AK9" i="36"/>
  <c r="AJ9" i="36"/>
  <c r="AV9" i="36"/>
  <c r="AU8" i="36"/>
  <c r="AT8" i="36"/>
  <c r="AS8" i="36"/>
  <c r="AR8" i="36"/>
  <c r="AQ8" i="36"/>
  <c r="AP8" i="36"/>
  <c r="AO8" i="36"/>
  <c r="AN8" i="36"/>
  <c r="AM8" i="36"/>
  <c r="AL8" i="36"/>
  <c r="AK8" i="36"/>
  <c r="AJ8" i="36"/>
  <c r="AU7" i="36"/>
  <c r="AT7" i="36"/>
  <c r="AS7" i="36"/>
  <c r="AR7" i="36"/>
  <c r="AQ7" i="36"/>
  <c r="AP7" i="36"/>
  <c r="AO7" i="36"/>
  <c r="AN7" i="36"/>
  <c r="AM7" i="36"/>
  <c r="AL7" i="36"/>
  <c r="AK7" i="36"/>
  <c r="AJ7" i="36"/>
  <c r="AV7" i="36"/>
  <c r="AU6" i="36"/>
  <c r="AT6" i="36"/>
  <c r="AS6" i="36"/>
  <c r="AR6" i="36"/>
  <c r="AQ6" i="36"/>
  <c r="AP6" i="36"/>
  <c r="AO6" i="36"/>
  <c r="AN6" i="36"/>
  <c r="AM6" i="36"/>
  <c r="AL6" i="36"/>
  <c r="AK6" i="36"/>
  <c r="AJ6" i="36"/>
  <c r="AV6" i="36"/>
  <c r="AU5" i="36"/>
  <c r="AT5" i="36"/>
  <c r="AS5" i="36"/>
  <c r="AR5" i="36"/>
  <c r="AQ5" i="36"/>
  <c r="AP5" i="36"/>
  <c r="AO5" i="36"/>
  <c r="AN5" i="36"/>
  <c r="AM5" i="36"/>
  <c r="AL5" i="36"/>
  <c r="AK5" i="36"/>
  <c r="AJ5" i="36"/>
  <c r="AV5" i="36"/>
  <c r="T18" i="35"/>
  <c r="S18" i="35"/>
  <c r="R18" i="35"/>
  <c r="Q18" i="35"/>
  <c r="P18" i="35"/>
  <c r="O18" i="35"/>
  <c r="N18" i="35"/>
  <c r="M18" i="35"/>
  <c r="L18" i="35"/>
  <c r="K18" i="35"/>
  <c r="J18" i="35"/>
  <c r="I18" i="35"/>
  <c r="H18" i="35"/>
  <c r="G18" i="35"/>
  <c r="F18" i="35"/>
  <c r="E18" i="35"/>
  <c r="T17" i="35"/>
  <c r="S17" i="35"/>
  <c r="R17" i="35"/>
  <c r="Q17" i="35"/>
  <c r="P17" i="35"/>
  <c r="O17" i="35"/>
  <c r="N17" i="35"/>
  <c r="M17" i="35"/>
  <c r="L17" i="35"/>
  <c r="K17" i="35"/>
  <c r="J17" i="35"/>
  <c r="I17" i="35"/>
  <c r="H17" i="35"/>
  <c r="G17" i="35"/>
  <c r="F17" i="35"/>
  <c r="E17" i="35"/>
  <c r="T16" i="35"/>
  <c r="S16" i="35"/>
  <c r="R16" i="35"/>
  <c r="Q16" i="35"/>
  <c r="P16" i="35"/>
  <c r="O16" i="35"/>
  <c r="N16" i="35"/>
  <c r="M16" i="35"/>
  <c r="L16" i="35"/>
  <c r="K16" i="35"/>
  <c r="J16" i="35"/>
  <c r="I16" i="35"/>
  <c r="H16" i="35"/>
  <c r="G16" i="35"/>
  <c r="F16" i="35"/>
  <c r="E16" i="35"/>
  <c r="T10" i="35"/>
  <c r="S10" i="35"/>
  <c r="R10" i="35"/>
  <c r="Q10" i="35"/>
  <c r="P10" i="35"/>
  <c r="O10" i="35"/>
  <c r="N10" i="35"/>
  <c r="M10" i="35"/>
  <c r="L10" i="35"/>
  <c r="K10" i="35"/>
  <c r="J10" i="35"/>
  <c r="I10" i="35"/>
  <c r="H10" i="35"/>
  <c r="G10" i="35"/>
  <c r="F10" i="35"/>
  <c r="E10" i="35"/>
  <c r="AU9" i="35"/>
  <c r="AT9" i="35"/>
  <c r="AS9" i="35"/>
  <c r="AR9" i="35"/>
  <c r="AQ9" i="35"/>
  <c r="AP9" i="35"/>
  <c r="AO9" i="35"/>
  <c r="AN9" i="35"/>
  <c r="AM9" i="35"/>
  <c r="AL9" i="35"/>
  <c r="AK9" i="35"/>
  <c r="AJ9" i="35"/>
  <c r="AV9" i="35"/>
  <c r="AU8" i="35"/>
  <c r="AT8" i="35"/>
  <c r="AS8" i="35"/>
  <c r="AR8" i="35"/>
  <c r="AQ8" i="35"/>
  <c r="AP8" i="35"/>
  <c r="AP18" i="35" s="1"/>
  <c r="AO8" i="35"/>
  <c r="AN8" i="35"/>
  <c r="AM8" i="35"/>
  <c r="AL8" i="35"/>
  <c r="AK8" i="35"/>
  <c r="AJ8" i="35"/>
  <c r="AV8" i="35"/>
  <c r="AU7" i="35"/>
  <c r="AT7" i="35"/>
  <c r="AS7" i="35"/>
  <c r="AR7" i="35"/>
  <c r="AQ7" i="35"/>
  <c r="AP7" i="35"/>
  <c r="AO7" i="35"/>
  <c r="AN7" i="35"/>
  <c r="AM7" i="35"/>
  <c r="AL7" i="35"/>
  <c r="AK7" i="35"/>
  <c r="AJ7" i="35"/>
  <c r="AV7" i="35"/>
  <c r="AU6" i="35"/>
  <c r="AT6" i="35"/>
  <c r="AS6" i="35"/>
  <c r="AR6" i="35"/>
  <c r="AQ6" i="35"/>
  <c r="AP6" i="35"/>
  <c r="AO6" i="35"/>
  <c r="AN6" i="35"/>
  <c r="AM6" i="35"/>
  <c r="AL6" i="35"/>
  <c r="AK6" i="35"/>
  <c r="AJ6" i="35"/>
  <c r="AU5" i="35"/>
  <c r="AT5" i="35"/>
  <c r="AS5" i="35"/>
  <c r="AR5" i="35"/>
  <c r="AQ5" i="35"/>
  <c r="AP5" i="35"/>
  <c r="AO5" i="35"/>
  <c r="AN5" i="35"/>
  <c r="AM5" i="35"/>
  <c r="AL5" i="35"/>
  <c r="AK5" i="35"/>
  <c r="AJ5" i="35"/>
  <c r="AV5" i="35"/>
  <c r="T18" i="34"/>
  <c r="S18" i="34"/>
  <c r="R18" i="34"/>
  <c r="Q18" i="34"/>
  <c r="P18" i="34"/>
  <c r="O18" i="34"/>
  <c r="N18" i="34"/>
  <c r="M18" i="34"/>
  <c r="L18" i="34"/>
  <c r="K18" i="34"/>
  <c r="J18" i="34"/>
  <c r="I18" i="34"/>
  <c r="H18" i="34"/>
  <c r="G18" i="34"/>
  <c r="F18" i="34"/>
  <c r="E18" i="34"/>
  <c r="T17" i="34"/>
  <c r="S17" i="34"/>
  <c r="R17" i="34"/>
  <c r="Q17" i="34"/>
  <c r="P17" i="34"/>
  <c r="O17" i="34"/>
  <c r="N17" i="34"/>
  <c r="M17" i="34"/>
  <c r="L17" i="34"/>
  <c r="K17" i="34"/>
  <c r="J17" i="34"/>
  <c r="I17" i="34"/>
  <c r="H17" i="34"/>
  <c r="G17" i="34"/>
  <c r="F17" i="34"/>
  <c r="E17" i="34"/>
  <c r="T16" i="34"/>
  <c r="S16" i="34"/>
  <c r="R16" i="34"/>
  <c r="Q16" i="34"/>
  <c r="P16" i="34"/>
  <c r="O16" i="34"/>
  <c r="N16" i="34"/>
  <c r="M16" i="34"/>
  <c r="L16" i="34"/>
  <c r="K16" i="34"/>
  <c r="J16" i="34"/>
  <c r="I16" i="34"/>
  <c r="H16" i="34"/>
  <c r="G16" i="34"/>
  <c r="F16" i="34"/>
  <c r="E16" i="34"/>
  <c r="T10" i="34"/>
  <c r="S10" i="34"/>
  <c r="R10" i="34"/>
  <c r="Q10" i="34"/>
  <c r="P10" i="34"/>
  <c r="O10" i="34"/>
  <c r="N10" i="34"/>
  <c r="M10" i="34"/>
  <c r="L10" i="34"/>
  <c r="K10" i="34"/>
  <c r="J10" i="34"/>
  <c r="I10" i="34"/>
  <c r="H10" i="34"/>
  <c r="G10" i="34"/>
  <c r="F10" i="34"/>
  <c r="E10" i="34"/>
  <c r="AU9" i="34"/>
  <c r="AT9" i="34"/>
  <c r="AS9" i="34"/>
  <c r="AR9" i="34"/>
  <c r="AQ9" i="34"/>
  <c r="AP9" i="34"/>
  <c r="AO9" i="34"/>
  <c r="AN9" i="34"/>
  <c r="AM9" i="34"/>
  <c r="AL9" i="34"/>
  <c r="AK9" i="34"/>
  <c r="AJ9" i="34"/>
  <c r="AV9" i="34"/>
  <c r="AU8" i="34"/>
  <c r="AT8" i="34"/>
  <c r="AS8" i="34"/>
  <c r="AR8" i="34"/>
  <c r="AQ8" i="34"/>
  <c r="AP8" i="34"/>
  <c r="AO8" i="34"/>
  <c r="AN8" i="34"/>
  <c r="AM8" i="34"/>
  <c r="AL8" i="34"/>
  <c r="AK8" i="34"/>
  <c r="AJ8" i="34"/>
  <c r="AU7" i="34"/>
  <c r="AT7" i="34"/>
  <c r="AS7" i="34"/>
  <c r="AR7" i="34"/>
  <c r="AQ7" i="34"/>
  <c r="AP7" i="34"/>
  <c r="AO7" i="34"/>
  <c r="AN7" i="34"/>
  <c r="AM7" i="34"/>
  <c r="AL7" i="34"/>
  <c r="AK7" i="34"/>
  <c r="AJ7" i="34"/>
  <c r="AV7" i="34"/>
  <c r="AU6" i="34"/>
  <c r="AT6" i="34"/>
  <c r="AS6" i="34"/>
  <c r="AR6" i="34"/>
  <c r="AQ6" i="34"/>
  <c r="AP6" i="34"/>
  <c r="AO6" i="34"/>
  <c r="AN6" i="34"/>
  <c r="AM6" i="34"/>
  <c r="AL6" i="34"/>
  <c r="AK6" i="34"/>
  <c r="AJ6" i="34"/>
  <c r="AU5" i="34"/>
  <c r="AT5" i="34"/>
  <c r="AS5" i="34"/>
  <c r="AR5" i="34"/>
  <c r="AQ5" i="34"/>
  <c r="AP5" i="34"/>
  <c r="AO5" i="34"/>
  <c r="AN5" i="34"/>
  <c r="AM5" i="34"/>
  <c r="AL5" i="34"/>
  <c r="AK5" i="34"/>
  <c r="AJ5" i="34"/>
  <c r="AV5" i="34"/>
  <c r="T18" i="33"/>
  <c r="S18" i="33"/>
  <c r="R18" i="33"/>
  <c r="Q18" i="33"/>
  <c r="P18" i="33"/>
  <c r="O18" i="33"/>
  <c r="N18" i="33"/>
  <c r="M18" i="33"/>
  <c r="L18" i="33"/>
  <c r="K18" i="33"/>
  <c r="J18" i="33"/>
  <c r="I18" i="33"/>
  <c r="H18" i="33"/>
  <c r="G18" i="33"/>
  <c r="F18" i="33"/>
  <c r="E18" i="33"/>
  <c r="T17" i="33"/>
  <c r="S17" i="33"/>
  <c r="R17" i="33"/>
  <c r="Q17" i="33"/>
  <c r="P17" i="33"/>
  <c r="O17" i="33"/>
  <c r="N17" i="33"/>
  <c r="M17" i="33"/>
  <c r="L17" i="33"/>
  <c r="K17" i="33"/>
  <c r="J17" i="33"/>
  <c r="I17" i="33"/>
  <c r="H17" i="33"/>
  <c r="G17" i="33"/>
  <c r="F17" i="33"/>
  <c r="E17" i="33"/>
  <c r="T16" i="33"/>
  <c r="S16" i="33"/>
  <c r="R16" i="33"/>
  <c r="Q16" i="33"/>
  <c r="P16" i="33"/>
  <c r="O16" i="33"/>
  <c r="N16" i="33"/>
  <c r="M16" i="33"/>
  <c r="L16" i="33"/>
  <c r="K16" i="33"/>
  <c r="J16" i="33"/>
  <c r="I16" i="33"/>
  <c r="H16" i="33"/>
  <c r="G16" i="33"/>
  <c r="F16" i="33"/>
  <c r="E16" i="33"/>
  <c r="T10" i="33"/>
  <c r="S10" i="33"/>
  <c r="R10" i="33"/>
  <c r="Q10" i="33"/>
  <c r="P10" i="33"/>
  <c r="O10" i="33"/>
  <c r="N10" i="33"/>
  <c r="M10" i="33"/>
  <c r="L10" i="33"/>
  <c r="K10" i="33"/>
  <c r="J10" i="33"/>
  <c r="I10" i="33"/>
  <c r="H10" i="33"/>
  <c r="G10" i="33"/>
  <c r="F10" i="33"/>
  <c r="E10" i="33"/>
  <c r="AU9" i="33"/>
  <c r="AT9" i="33"/>
  <c r="AS9" i="33"/>
  <c r="AR9" i="33"/>
  <c r="AQ9" i="33"/>
  <c r="AP9" i="33"/>
  <c r="AO9" i="33"/>
  <c r="AN9" i="33"/>
  <c r="AM9" i="33"/>
  <c r="AL9" i="33"/>
  <c r="AK9" i="33"/>
  <c r="AJ9" i="33"/>
  <c r="AV9" i="33"/>
  <c r="AU8" i="33"/>
  <c r="AT8" i="33"/>
  <c r="AS8" i="33"/>
  <c r="AR8" i="33"/>
  <c r="AQ8" i="33"/>
  <c r="AP8" i="33"/>
  <c r="AO8" i="33"/>
  <c r="AN8" i="33"/>
  <c r="AM8" i="33"/>
  <c r="AL8" i="33"/>
  <c r="AK8" i="33"/>
  <c r="AJ8" i="33"/>
  <c r="AV8" i="33"/>
  <c r="AU7" i="33"/>
  <c r="AT7" i="33"/>
  <c r="AS7" i="33"/>
  <c r="AR7" i="33"/>
  <c r="AQ7" i="33"/>
  <c r="AP7" i="33"/>
  <c r="AO7" i="33"/>
  <c r="AN7" i="33"/>
  <c r="AM7" i="33"/>
  <c r="AL7" i="33"/>
  <c r="AK7" i="33"/>
  <c r="AJ7" i="33"/>
  <c r="AJ16" i="33" s="1"/>
  <c r="AU6" i="33"/>
  <c r="AT6" i="33"/>
  <c r="AS6" i="33"/>
  <c r="AR6" i="33"/>
  <c r="AQ6" i="33"/>
  <c r="AP6" i="33"/>
  <c r="AO6" i="33"/>
  <c r="AN6" i="33"/>
  <c r="AM6" i="33"/>
  <c r="AL6" i="33"/>
  <c r="AK6" i="33"/>
  <c r="AJ6" i="33"/>
  <c r="AV6" i="33"/>
  <c r="AU5" i="33"/>
  <c r="AT5" i="33"/>
  <c r="AS5" i="33"/>
  <c r="AR5" i="33"/>
  <c r="AQ5" i="33"/>
  <c r="AP5" i="33"/>
  <c r="AO5" i="33"/>
  <c r="AN5" i="33"/>
  <c r="AM5" i="33"/>
  <c r="AL5" i="33"/>
  <c r="AK5" i="33"/>
  <c r="AJ5" i="33"/>
  <c r="AV5" i="33"/>
  <c r="T28" i="32"/>
  <c r="S28" i="32"/>
  <c r="R28" i="32"/>
  <c r="Q28" i="32"/>
  <c r="P28" i="32"/>
  <c r="O28" i="32"/>
  <c r="N28" i="32"/>
  <c r="M28" i="32"/>
  <c r="L28" i="32"/>
  <c r="K28" i="32"/>
  <c r="J28" i="32"/>
  <c r="I28" i="32"/>
  <c r="H28" i="32"/>
  <c r="G28" i="32"/>
  <c r="F28" i="32"/>
  <c r="E28" i="32"/>
  <c r="T10" i="32"/>
  <c r="S10" i="32"/>
  <c r="R10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T26" i="31"/>
  <c r="S26" i="31"/>
  <c r="R26" i="31"/>
  <c r="Q26" i="31"/>
  <c r="P26" i="31"/>
  <c r="O26" i="31"/>
  <c r="N26" i="31"/>
  <c r="M26" i="31"/>
  <c r="L26" i="31"/>
  <c r="K26" i="31"/>
  <c r="J26" i="31"/>
  <c r="I26" i="31"/>
  <c r="H26" i="31"/>
  <c r="G26" i="31"/>
  <c r="F26" i="31"/>
  <c r="E26" i="31"/>
  <c r="T25" i="31"/>
  <c r="S25" i="31"/>
  <c r="R25" i="31"/>
  <c r="Q25" i="31"/>
  <c r="P25" i="31"/>
  <c r="O25" i="31"/>
  <c r="N25" i="31"/>
  <c r="M25" i="31"/>
  <c r="L25" i="31"/>
  <c r="K25" i="31"/>
  <c r="J25" i="31"/>
  <c r="I25" i="31"/>
  <c r="H25" i="31"/>
  <c r="G25" i="31"/>
  <c r="F25" i="31"/>
  <c r="E25" i="31"/>
  <c r="T24" i="31"/>
  <c r="S24" i="31"/>
  <c r="R24" i="31"/>
  <c r="Q24" i="31"/>
  <c r="P24" i="31"/>
  <c r="O24" i="31"/>
  <c r="N24" i="31"/>
  <c r="M24" i="31"/>
  <c r="L24" i="31"/>
  <c r="K24" i="31"/>
  <c r="J24" i="31"/>
  <c r="I24" i="31"/>
  <c r="H24" i="31"/>
  <c r="G24" i="31"/>
  <c r="F24" i="31"/>
  <c r="E24" i="31"/>
  <c r="AT17" i="31"/>
  <c r="AS17" i="31"/>
  <c r="AR17" i="31"/>
  <c r="AQ17" i="31"/>
  <c r="AP17" i="31"/>
  <c r="AO17" i="31"/>
  <c r="AN17" i="31"/>
  <c r="AM17" i="31"/>
  <c r="AL17" i="31"/>
  <c r="AK17" i="31"/>
  <c r="AJ17" i="31"/>
  <c r="AI17" i="31"/>
  <c r="AU17" i="31"/>
  <c r="AT15" i="31"/>
  <c r="AS15" i="31"/>
  <c r="AR15" i="31"/>
  <c r="AQ15" i="31"/>
  <c r="AP15" i="31"/>
  <c r="AO15" i="31"/>
  <c r="AN15" i="31"/>
  <c r="AM15" i="31"/>
  <c r="AL15" i="31"/>
  <c r="AK15" i="31"/>
  <c r="AJ15" i="31"/>
  <c r="AI15" i="31"/>
  <c r="AU15" i="31"/>
  <c r="T13" i="31"/>
  <c r="S13" i="31"/>
  <c r="AS13" i="31" s="1"/>
  <c r="R13" i="31"/>
  <c r="Q13" i="31"/>
  <c r="AQ13" i="31" s="1"/>
  <c r="O13" i="31"/>
  <c r="AP13" i="31" s="1"/>
  <c r="N13" i="31"/>
  <c r="M13" i="31"/>
  <c r="L13" i="31"/>
  <c r="K13" i="31"/>
  <c r="AK13" i="31" s="1"/>
  <c r="J13" i="31"/>
  <c r="I13" i="31"/>
  <c r="H13" i="31"/>
  <c r="G13" i="31"/>
  <c r="F13" i="31"/>
  <c r="E13" i="31"/>
  <c r="AT12" i="31"/>
  <c r="AS12" i="31"/>
  <c r="AR12" i="31"/>
  <c r="AQ12" i="31"/>
  <c r="AP12" i="31"/>
  <c r="AO12" i="31"/>
  <c r="AN12" i="31"/>
  <c r="AM12" i="31"/>
  <c r="AL12" i="31"/>
  <c r="AK12" i="31"/>
  <c r="AJ12" i="31"/>
  <c r="AI12" i="31"/>
  <c r="AU12" i="31"/>
  <c r="AT11" i="31"/>
  <c r="AS11" i="31"/>
  <c r="AR11" i="31"/>
  <c r="AQ11" i="31"/>
  <c r="AP11" i="31"/>
  <c r="AO11" i="31"/>
  <c r="AN11" i="31"/>
  <c r="AM11" i="31"/>
  <c r="AL11" i="31"/>
  <c r="AK11" i="31"/>
  <c r="AJ11" i="31"/>
  <c r="AI11" i="31"/>
  <c r="AU11" i="31"/>
  <c r="T10" i="31"/>
  <c r="S10" i="31"/>
  <c r="AS10" i="31" s="1"/>
  <c r="R10" i="31"/>
  <c r="Q10" i="31"/>
  <c r="AQ10" i="31" s="1"/>
  <c r="O10" i="31"/>
  <c r="AO10" i="31" s="1"/>
  <c r="N10" i="31"/>
  <c r="M10" i="31"/>
  <c r="L10" i="31"/>
  <c r="K10" i="31"/>
  <c r="AK10" i="31" s="1"/>
  <c r="J10" i="31"/>
  <c r="I10" i="31"/>
  <c r="H10" i="31"/>
  <c r="G10" i="31"/>
  <c r="F10" i="31"/>
  <c r="E10" i="31"/>
  <c r="AT9" i="31"/>
  <c r="AS9" i="31"/>
  <c r="AR9" i="31"/>
  <c r="AQ9" i="31"/>
  <c r="AP9" i="31"/>
  <c r="AO9" i="31"/>
  <c r="AN9" i="31"/>
  <c r="AM9" i="31"/>
  <c r="AL9" i="31"/>
  <c r="AK9" i="31"/>
  <c r="AJ9" i="31"/>
  <c r="AI9" i="31"/>
  <c r="AU9" i="31"/>
  <c r="AT8" i="31"/>
  <c r="AS8" i="31"/>
  <c r="AR8" i="31"/>
  <c r="AQ8" i="31"/>
  <c r="AP8" i="31"/>
  <c r="AO8" i="31"/>
  <c r="AN8" i="31"/>
  <c r="AM8" i="31"/>
  <c r="AL8" i="31"/>
  <c r="AK8" i="31"/>
  <c r="AJ8" i="31"/>
  <c r="AI8" i="31"/>
  <c r="AU8" i="31"/>
  <c r="AT7" i="31"/>
  <c r="AS7" i="31"/>
  <c r="AR7" i="31"/>
  <c r="AQ7" i="31"/>
  <c r="AP7" i="31"/>
  <c r="AO7" i="31"/>
  <c r="AN7" i="31"/>
  <c r="AM7" i="31"/>
  <c r="AL7" i="31"/>
  <c r="AK7" i="31"/>
  <c r="AJ7" i="31"/>
  <c r="AI7" i="31"/>
  <c r="AU7" i="31"/>
  <c r="AT6" i="31"/>
  <c r="AS6" i="31"/>
  <c r="AR6" i="31"/>
  <c r="AQ6" i="31"/>
  <c r="AP6" i="31"/>
  <c r="AO6" i="31"/>
  <c r="AN6" i="31"/>
  <c r="AM6" i="31"/>
  <c r="AL6" i="31"/>
  <c r="AK6" i="31"/>
  <c r="AJ6" i="31"/>
  <c r="AI6" i="31"/>
  <c r="AU6" i="31"/>
  <c r="AT5" i="31"/>
  <c r="AS5" i="31"/>
  <c r="AR5" i="31"/>
  <c r="AQ5" i="31"/>
  <c r="AP5" i="31"/>
  <c r="AO5" i="31"/>
  <c r="AN5" i="31"/>
  <c r="AM5" i="31"/>
  <c r="AL5" i="31"/>
  <c r="AK5" i="31"/>
  <c r="AJ5" i="31"/>
  <c r="AI5" i="31"/>
  <c r="AU5" i="31"/>
  <c r="U18" i="35"/>
  <c r="AP19" i="36"/>
  <c r="U11" i="36"/>
  <c r="U18" i="36"/>
  <c r="AQ17" i="36"/>
  <c r="U10" i="35"/>
  <c r="AV6" i="35"/>
  <c r="U16" i="35"/>
  <c r="U10" i="34"/>
  <c r="AV8" i="34"/>
  <c r="U18" i="33"/>
  <c r="U10" i="31"/>
  <c r="U13" i="31"/>
  <c r="U10" i="33"/>
  <c r="U24" i="31"/>
  <c r="U26" i="31"/>
  <c r="AV7" i="33"/>
  <c r="AV8" i="36"/>
  <c r="AO16" i="33"/>
  <c r="U17" i="33"/>
  <c r="U16" i="34"/>
  <c r="U10" i="32"/>
  <c r="U18" i="34"/>
  <c r="U17" i="35"/>
  <c r="AR17" i="36"/>
  <c r="U28" i="32"/>
  <c r="AV6" i="34"/>
  <c r="U17" i="36"/>
  <c r="AO13" i="31"/>
  <c r="U25" i="31"/>
  <c r="U16" i="33"/>
  <c r="U19" i="36"/>
  <c r="U17" i="34"/>
  <c r="H10" i="13"/>
  <c r="G10" i="13"/>
  <c r="F10" i="13"/>
  <c r="E10" i="13"/>
  <c r="I10" i="13"/>
  <c r="I19" i="13"/>
  <c r="I37" i="13"/>
  <c r="V18" i="25"/>
  <c r="V6" i="25"/>
  <c r="W6" i="14"/>
  <c r="W6" i="28"/>
  <c r="W5" i="29"/>
  <c r="W6" i="30"/>
  <c r="W5" i="28"/>
  <c r="W6" i="29"/>
  <c r="W5" i="30"/>
  <c r="X18" i="25"/>
  <c r="Y6" i="25"/>
  <c r="X6" i="25"/>
  <c r="W6" i="25"/>
  <c r="I15" i="25"/>
  <c r="H27" i="25"/>
  <c r="F15" i="25"/>
  <c r="H15" i="25"/>
  <c r="Y15" i="25" s="1"/>
  <c r="X5" i="14"/>
  <c r="X5" i="28"/>
  <c r="Z6" i="14"/>
  <c r="W5" i="14"/>
  <c r="Y5" i="14"/>
  <c r="X6" i="28"/>
  <c r="X6" i="30"/>
  <c r="G27" i="25"/>
  <c r="G15" i="25"/>
  <c r="H29" i="25"/>
  <c r="X6" i="14"/>
  <c r="Z5" i="28"/>
  <c r="G17" i="28"/>
  <c r="Y6" i="30"/>
  <c r="I27" i="25"/>
  <c r="H28" i="25"/>
  <c r="H12" i="25"/>
  <c r="G29" i="25"/>
  <c r="W18" i="25"/>
  <c r="F27" i="25"/>
  <c r="Y6" i="29"/>
  <c r="Z6" i="29"/>
  <c r="Y5" i="30"/>
  <c r="Z5" i="30"/>
  <c r="Y6" i="28"/>
  <c r="W7" i="14"/>
  <c r="W17" i="14" s="1"/>
  <c r="Z5" i="29"/>
  <c r="E28" i="25"/>
  <c r="H17" i="14"/>
  <c r="H17" i="30"/>
  <c r="Y5" i="28"/>
  <c r="I17" i="28"/>
  <c r="E18" i="28"/>
  <c r="F18" i="28"/>
  <c r="X5" i="30"/>
  <c r="G18" i="28"/>
  <c r="Y5" i="29"/>
  <c r="X6" i="29"/>
  <c r="X5" i="29"/>
  <c r="E15" i="25"/>
  <c r="E29" i="25"/>
  <c r="Y18" i="25"/>
  <c r="Z6" i="30"/>
  <c r="Z6" i="28"/>
  <c r="Z5" i="14"/>
  <c r="Y6" i="14"/>
  <c r="Z7" i="28"/>
  <c r="E11" i="30"/>
  <c r="F17" i="14"/>
  <c r="G11" i="30"/>
  <c r="G19" i="30"/>
  <c r="E17" i="29"/>
  <c r="G11" i="28"/>
  <c r="X7" i="30"/>
  <c r="G17" i="30"/>
  <c r="G19" i="28"/>
  <c r="I19" i="28"/>
  <c r="E11" i="28"/>
  <c r="Y7" i="30"/>
  <c r="W8" i="28"/>
  <c r="Z7" i="14"/>
  <c r="H19" i="30"/>
  <c r="F11" i="30"/>
  <c r="E17" i="30"/>
  <c r="I11" i="28"/>
  <c r="E17" i="28"/>
  <c r="E19" i="28"/>
  <c r="I17" i="30"/>
  <c r="I19" i="30"/>
  <c r="Z7" i="30"/>
  <c r="I11" i="30"/>
  <c r="Z8" i="30"/>
  <c r="I18" i="30"/>
  <c r="F17" i="30"/>
  <c r="F19" i="30"/>
  <c r="W7" i="30"/>
  <c r="W7" i="29"/>
  <c r="F17" i="29"/>
  <c r="H17" i="29"/>
  <c r="Y7" i="29"/>
  <c r="X7" i="29"/>
  <c r="G17" i="29"/>
  <c r="W8" i="29"/>
  <c r="I17" i="29"/>
  <c r="Z7" i="29"/>
  <c r="W7" i="28"/>
  <c r="F17" i="28"/>
  <c r="H17" i="28"/>
  <c r="Y7" i="28"/>
  <c r="X7" i="28"/>
  <c r="I17" i="14"/>
  <c r="G17" i="14"/>
  <c r="X7" i="14"/>
  <c r="X17" i="14" s="1"/>
  <c r="Y7" i="14"/>
  <c r="E17" i="14"/>
  <c r="X20" i="25"/>
  <c r="Y20" i="25"/>
  <c r="V16" i="25"/>
  <c r="J26" i="23"/>
  <c r="J25" i="23"/>
  <c r="J20" i="23"/>
  <c r="J9" i="23"/>
  <c r="G37" i="13"/>
  <c r="G19" i="13"/>
  <c r="W7" i="25"/>
  <c r="W8" i="25"/>
  <c r="W13" i="25"/>
  <c r="W14" i="25"/>
  <c r="W20" i="25"/>
  <c r="W5" i="25"/>
  <c r="F37" i="13"/>
  <c r="F19" i="13"/>
  <c r="V14" i="25"/>
  <c r="V20" i="25"/>
  <c r="V7" i="25"/>
  <c r="V5" i="25"/>
  <c r="W16" i="25"/>
  <c r="V8" i="25"/>
  <c r="V13" i="25"/>
  <c r="I26" i="23"/>
  <c r="I25" i="23"/>
  <c r="I20" i="23"/>
  <c r="I9" i="23"/>
  <c r="I54" i="19"/>
  <c r="I37" i="19"/>
  <c r="I13" i="19"/>
  <c r="I6" i="19"/>
  <c r="E37" i="13"/>
  <c r="E19" i="13"/>
  <c r="E27" i="25"/>
  <c r="H54" i="19"/>
  <c r="H37" i="19"/>
  <c r="H13" i="19"/>
  <c r="H6" i="19"/>
  <c r="H9" i="23"/>
  <c r="H25" i="23"/>
  <c r="H26" i="23"/>
  <c r="H20" i="23"/>
  <c r="F26" i="23"/>
  <c r="E26" i="23"/>
  <c r="F25" i="23"/>
  <c r="E25" i="23"/>
  <c r="G22" i="23"/>
  <c r="G26" i="23" s="1"/>
  <c r="G25" i="23"/>
  <c r="G20" i="23"/>
  <c r="F20" i="23"/>
  <c r="E20" i="23"/>
  <c r="F37" i="19"/>
  <c r="G54" i="19"/>
  <c r="E54" i="19"/>
  <c r="F54" i="19"/>
  <c r="G37" i="19"/>
  <c r="E37" i="19"/>
  <c r="F13" i="19"/>
  <c r="F6" i="19"/>
  <c r="E6" i="19"/>
  <c r="E5" i="19" s="1"/>
  <c r="E23" i="19" s="1"/>
  <c r="E25" i="19" s="1"/>
  <c r="E13" i="19"/>
  <c r="G6" i="19"/>
  <c r="G13" i="19"/>
  <c r="Y8" i="25"/>
  <c r="X8" i="25"/>
  <c r="Y13" i="25"/>
  <c r="H37" i="13"/>
  <c r="H19" i="13"/>
  <c r="X14" i="25"/>
  <c r="Y14" i="25"/>
  <c r="X5" i="25"/>
  <c r="Y5" i="25"/>
  <c r="Y7" i="25"/>
  <c r="X7" i="25"/>
  <c r="X13" i="25"/>
  <c r="X16" i="25"/>
  <c r="Y16" i="25"/>
  <c r="AW10" i="36"/>
  <c r="AW9" i="35"/>
  <c r="AW6" i="35"/>
  <c r="V10" i="35"/>
  <c r="AW8" i="36"/>
  <c r="V16" i="35"/>
  <c r="V18" i="35"/>
  <c r="AW7" i="35"/>
  <c r="AW9" i="34"/>
  <c r="AW6" i="36"/>
  <c r="AW17" i="36" s="1"/>
  <c r="V17" i="33"/>
  <c r="AW8" i="33"/>
  <c r="V17" i="34"/>
  <c r="AW8" i="34"/>
  <c r="V10" i="34"/>
  <c r="AW6" i="34"/>
  <c r="V17" i="35"/>
  <c r="AW8" i="35"/>
  <c r="V18" i="34"/>
  <c r="V16" i="34"/>
  <c r="AW7" i="34"/>
  <c r="AW6" i="33"/>
  <c r="AW9" i="33"/>
  <c r="AW5" i="36"/>
  <c r="V16" i="33"/>
  <c r="V18" i="33"/>
  <c r="AW7" i="33"/>
  <c r="AW5" i="34"/>
  <c r="V10" i="32"/>
  <c r="AW5" i="35"/>
  <c r="AW5" i="33"/>
  <c r="AW7" i="36"/>
  <c r="V19" i="36"/>
  <c r="V17" i="36"/>
  <c r="V11" i="36"/>
  <c r="V10" i="33"/>
  <c r="AW9" i="36"/>
  <c r="V18" i="36"/>
  <c r="V28" i="32"/>
  <c r="AV17" i="31"/>
  <c r="AV12" i="31"/>
  <c r="AV9" i="31"/>
  <c r="AV5" i="31"/>
  <c r="AV6" i="31"/>
  <c r="V10" i="31"/>
  <c r="AV7" i="31"/>
  <c r="V26" i="31"/>
  <c r="V24" i="31"/>
  <c r="V25" i="31"/>
  <c r="AV8" i="31"/>
  <c r="AV15" i="31"/>
  <c r="V13" i="31"/>
  <c r="AV11" i="31"/>
  <c r="L17" i="30"/>
  <c r="L17" i="29"/>
  <c r="L17" i="14"/>
  <c r="L11" i="14"/>
  <c r="AC17" i="30"/>
  <c r="L17" i="28"/>
  <c r="AA11" i="36"/>
  <c r="AA17" i="36"/>
  <c r="AA19" i="36"/>
  <c r="AA18" i="36"/>
  <c r="AA16" i="35"/>
  <c r="AA18" i="35"/>
  <c r="AA10" i="35"/>
  <c r="AA17" i="35"/>
  <c r="AA16" i="34"/>
  <c r="AA18" i="34"/>
  <c r="AA17" i="34"/>
  <c r="AA10" i="34"/>
  <c r="BB17" i="36"/>
  <c r="AA10" i="33"/>
  <c r="AA17" i="33"/>
  <c r="AA18" i="33"/>
  <c r="AA16" i="33"/>
  <c r="AA28" i="32"/>
  <c r="AA10" i="32"/>
  <c r="AA13" i="31"/>
  <c r="BA13" i="31" s="1"/>
  <c r="AA26" i="31"/>
  <c r="AA10" i="31"/>
  <c r="BA10" i="31" s="1"/>
  <c r="AA25" i="31"/>
  <c r="AA24" i="31"/>
  <c r="N12" i="41"/>
  <c r="I28" i="25" l="1"/>
  <c r="G39" i="26"/>
  <c r="BB18" i="34"/>
  <c r="AU10" i="33"/>
  <c r="AN18" i="34"/>
  <c r="AC17" i="28"/>
  <c r="BA26" i="31"/>
  <c r="Y11" i="28"/>
  <c r="AL16" i="33"/>
  <c r="AN11" i="36"/>
  <c r="E19" i="26"/>
  <c r="Y9" i="25"/>
  <c r="AV16" i="33"/>
  <c r="AN10" i="33"/>
  <c r="AW16" i="35"/>
  <c r="W19" i="28"/>
  <c r="AP17" i="36"/>
  <c r="J35" i="40"/>
  <c r="Z17" i="29"/>
  <c r="I12" i="25"/>
  <c r="I17" i="25" s="1"/>
  <c r="I19" i="25" s="1"/>
  <c r="I21" i="25" s="1"/>
  <c r="O12" i="25"/>
  <c r="AW17" i="35"/>
  <c r="W18" i="28"/>
  <c r="Y8" i="28"/>
  <c r="AS10" i="33"/>
  <c r="AL10" i="34"/>
  <c r="AQ10" i="35"/>
  <c r="G35" i="40"/>
  <c r="AT10" i="33"/>
  <c r="AM16" i="34"/>
  <c r="AR16" i="35"/>
  <c r="AO11" i="36"/>
  <c r="AY17" i="36"/>
  <c r="BB19" i="36"/>
  <c r="AX11" i="36"/>
  <c r="AK10" i="35"/>
  <c r="AQ18" i="35"/>
  <c r="AY10" i="35"/>
  <c r="AR10" i="34"/>
  <c r="AK18" i="34"/>
  <c r="BB16" i="34"/>
  <c r="AJ18" i="33"/>
  <c r="BA16" i="33"/>
  <c r="AZ17" i="33"/>
  <c r="AB17" i="30"/>
  <c r="E18" i="30"/>
  <c r="X17" i="30"/>
  <c r="F18" i="29"/>
  <c r="F11" i="29"/>
  <c r="AC17" i="29"/>
  <c r="X17" i="29"/>
  <c r="AE17" i="29"/>
  <c r="H19" i="28"/>
  <c r="H11" i="28"/>
  <c r="H18" i="28"/>
  <c r="AA17" i="28"/>
  <c r="AC8" i="14"/>
  <c r="AC11" i="14" s="1"/>
  <c r="AA15" i="25"/>
  <c r="W27" i="25"/>
  <c r="I5" i="19"/>
  <c r="I23" i="19" s="1"/>
  <c r="I25" i="19" s="1"/>
  <c r="F5" i="19"/>
  <c r="F23" i="19" s="1"/>
  <c r="F25" i="19" s="1"/>
  <c r="J5" i="19"/>
  <c r="J23" i="19" s="1"/>
  <c r="J25" i="19" s="1"/>
  <c r="K5" i="19"/>
  <c r="K23" i="19" s="1"/>
  <c r="K25" i="19" s="1"/>
  <c r="BA17" i="36"/>
  <c r="AM17" i="36"/>
  <c r="BB18" i="36"/>
  <c r="AZ17" i="35"/>
  <c r="AU16" i="35"/>
  <c r="BA17" i="35"/>
  <c r="AM16" i="35"/>
  <c r="AP10" i="35"/>
  <c r="AY16" i="35"/>
  <c r="AR18" i="34"/>
  <c r="AN17" i="34"/>
  <c r="AR17" i="34"/>
  <c r="AS16" i="34"/>
  <c r="AJ10" i="33"/>
  <c r="AQ16" i="33"/>
  <c r="AJ17" i="33"/>
  <c r="AX16" i="33"/>
  <c r="AZ10" i="33"/>
  <c r="AV18" i="33"/>
  <c r="AZ16" i="33"/>
  <c r="AK18" i="33"/>
  <c r="AM19" i="36"/>
  <c r="O19" i="28"/>
  <c r="BB17" i="34"/>
  <c r="AW19" i="36"/>
  <c r="G5" i="19"/>
  <c r="G23" i="19" s="1"/>
  <c r="G25" i="19" s="1"/>
  <c r="E11" i="14"/>
  <c r="H19" i="29"/>
  <c r="X8" i="28"/>
  <c r="X18" i="28" s="1"/>
  <c r="AK16" i="34"/>
  <c r="AP10" i="33"/>
  <c r="AP16" i="33"/>
  <c r="AO17" i="33"/>
  <c r="AX19" i="36"/>
  <c r="AY17" i="35"/>
  <c r="O18" i="29"/>
  <c r="E18" i="14"/>
  <c r="AY11" i="36"/>
  <c r="AO16" i="35"/>
  <c r="F39" i="26"/>
  <c r="Z9" i="25"/>
  <c r="Z28" i="25" s="1"/>
  <c r="J29" i="25"/>
  <c r="E35" i="40"/>
  <c r="AB17" i="14"/>
  <c r="AY17" i="34"/>
  <c r="AY18" i="36"/>
  <c r="AN19" i="36"/>
  <c r="H5" i="19"/>
  <c r="H23" i="19" s="1"/>
  <c r="H25" i="19" s="1"/>
  <c r="W8" i="14"/>
  <c r="F19" i="14"/>
  <c r="AK10" i="33"/>
  <c r="Y8" i="30"/>
  <c r="Y18" i="30" s="1"/>
  <c r="F18" i="14"/>
  <c r="E14" i="31"/>
  <c r="E16" i="31" s="1"/>
  <c r="E18" i="31" s="1"/>
  <c r="O11" i="30"/>
  <c r="F17" i="40"/>
  <c r="F19" i="28"/>
  <c r="H18" i="30"/>
  <c r="AN17" i="36"/>
  <c r="J18" i="29"/>
  <c r="G17" i="40"/>
  <c r="AM17" i="33"/>
  <c r="H11" i="29"/>
  <c r="AO17" i="36"/>
  <c r="AL16" i="35"/>
  <c r="R14" i="31"/>
  <c r="R16" i="31" s="1"/>
  <c r="R18" i="31" s="1"/>
  <c r="AR16" i="34"/>
  <c r="AV17" i="33"/>
  <c r="AU17" i="33"/>
  <c r="AS16" i="35"/>
  <c r="AJ17" i="36"/>
  <c r="AV17" i="36"/>
  <c r="AU17" i="36"/>
  <c r="AT18" i="36"/>
  <c r="AA17" i="30"/>
  <c r="H17" i="40"/>
  <c r="I35" i="40"/>
  <c r="AZ11" i="36"/>
  <c r="AZ16" i="34"/>
  <c r="AY13" i="31"/>
  <c r="AY18" i="35"/>
  <c r="BB16" i="35"/>
  <c r="AP11" i="36"/>
  <c r="AM18" i="34"/>
  <c r="AX10" i="35"/>
  <c r="I17" i="40"/>
  <c r="Y14" i="31"/>
  <c r="Y16" i="31" s="1"/>
  <c r="BB18" i="33"/>
  <c r="X11" i="28"/>
  <c r="AU10" i="35"/>
  <c r="AT10" i="35"/>
  <c r="AS18" i="35"/>
  <c r="AR17" i="35"/>
  <c r="AC8" i="30"/>
  <c r="AC19" i="30" s="1"/>
  <c r="AZ18" i="36"/>
  <c r="AZ17" i="34"/>
  <c r="BA18" i="35"/>
  <c r="AN16" i="33"/>
  <c r="W17" i="28"/>
  <c r="L19" i="14"/>
  <c r="Z17" i="28"/>
  <c r="AQ10" i="34"/>
  <c r="AP10" i="34"/>
  <c r="AO17" i="34"/>
  <c r="AT17" i="35"/>
  <c r="AA17" i="14"/>
  <c r="AD17" i="29"/>
  <c r="BB11" i="36"/>
  <c r="AM24" i="31"/>
  <c r="AN24" i="31"/>
  <c r="J14" i="31"/>
  <c r="J16" i="31" s="1"/>
  <c r="J18" i="31" s="1"/>
  <c r="BB24" i="31"/>
  <c r="BB25" i="31"/>
  <c r="O14" i="31"/>
  <c r="O16" i="31" s="1"/>
  <c r="O18" i="31" s="1"/>
  <c r="N18" i="30"/>
  <c r="G18" i="30"/>
  <c r="AE8" i="30"/>
  <c r="AC18" i="30"/>
  <c r="AF17" i="30"/>
  <c r="N19" i="30"/>
  <c r="AF8" i="29"/>
  <c r="AF18" i="29" s="1"/>
  <c r="M18" i="29"/>
  <c r="AA8" i="29"/>
  <c r="AA18" i="29" s="1"/>
  <c r="AB17" i="29"/>
  <c r="J19" i="29"/>
  <c r="AD8" i="29"/>
  <c r="AD18" i="29" s="1"/>
  <c r="W18" i="29"/>
  <c r="Z18" i="28"/>
  <c r="W11" i="28"/>
  <c r="N19" i="28"/>
  <c r="Y18" i="28"/>
  <c r="J19" i="14"/>
  <c r="AD17" i="14"/>
  <c r="I11" i="14"/>
  <c r="N11" i="14"/>
  <c r="J18" i="14"/>
  <c r="AC17" i="14"/>
  <c r="J11" i="14"/>
  <c r="E17" i="25"/>
  <c r="E19" i="25" s="1"/>
  <c r="E21" i="25" s="1"/>
  <c r="AC9" i="25"/>
  <c r="AC28" i="25" s="1"/>
  <c r="AC15" i="25"/>
  <c r="AK17" i="36"/>
  <c r="AZ19" i="36"/>
  <c r="AM11" i="36"/>
  <c r="AT11" i="36"/>
  <c r="AM18" i="36"/>
  <c r="AO19" i="36"/>
  <c r="AO18" i="36"/>
  <c r="AN18" i="36"/>
  <c r="AW11" i="36"/>
  <c r="AS19" i="36"/>
  <c r="AR11" i="36"/>
  <c r="AQ11" i="36"/>
  <c r="AT19" i="36"/>
  <c r="AS18" i="36"/>
  <c r="BA18" i="36"/>
  <c r="AJ16" i="35"/>
  <c r="AV17" i="35"/>
  <c r="AU18" i="35"/>
  <c r="AK16" i="35"/>
  <c r="AK17" i="35"/>
  <c r="AJ17" i="35"/>
  <c r="AT16" i="35"/>
  <c r="AN16" i="35"/>
  <c r="AO17" i="35"/>
  <c r="AN17" i="35"/>
  <c r="BB10" i="35"/>
  <c r="BB17" i="35"/>
  <c r="AW10" i="35"/>
  <c r="AR10" i="35"/>
  <c r="AQ16" i="35"/>
  <c r="AX17" i="35"/>
  <c r="AR18" i="35"/>
  <c r="AQ17" i="35"/>
  <c r="AP17" i="35"/>
  <c r="BB18" i="35"/>
  <c r="AQ16" i="34"/>
  <c r="AQ17" i="34"/>
  <c r="AP17" i="34"/>
  <c r="AS10" i="34"/>
  <c r="AV10" i="34"/>
  <c r="AT16" i="34"/>
  <c r="AS18" i="34"/>
  <c r="AS17" i="34"/>
  <c r="AY16" i="34"/>
  <c r="AY18" i="34"/>
  <c r="AU17" i="34"/>
  <c r="AW16" i="34"/>
  <c r="AW17" i="34"/>
  <c r="AP16" i="34"/>
  <c r="AM10" i="34"/>
  <c r="AK17" i="34"/>
  <c r="AP18" i="34"/>
  <c r="AU18" i="34"/>
  <c r="AN16" i="34"/>
  <c r="AX17" i="34"/>
  <c r="AO16" i="34"/>
  <c r="AO10" i="33"/>
  <c r="AM10" i="33"/>
  <c r="AM18" i="33"/>
  <c r="AL18" i="33"/>
  <c r="AK17" i="33"/>
  <c r="AO18" i="33"/>
  <c r="AN17" i="33"/>
  <c r="BB10" i="33"/>
  <c r="AY17" i="33"/>
  <c r="AR17" i="33"/>
  <c r="BB17" i="33"/>
  <c r="AU16" i="33"/>
  <c r="AW18" i="33"/>
  <c r="BA18" i="33"/>
  <c r="AN18" i="33"/>
  <c r="AK16" i="33"/>
  <c r="BA10" i="33"/>
  <c r="AK26" i="31"/>
  <c r="AN13" i="31"/>
  <c r="F14" i="31"/>
  <c r="F16" i="31" s="1"/>
  <c r="F18" i="31" s="1"/>
  <c r="AL10" i="31"/>
  <c r="K14" i="31"/>
  <c r="AK14" i="31" s="1"/>
  <c r="L19" i="30"/>
  <c r="AE17" i="30"/>
  <c r="L11" i="30"/>
  <c r="AD8" i="30"/>
  <c r="AD18" i="30" s="1"/>
  <c r="M18" i="30"/>
  <c r="M11" i="30"/>
  <c r="Z17" i="30"/>
  <c r="L18" i="30"/>
  <c r="W11" i="30"/>
  <c r="AD17" i="30"/>
  <c r="N11" i="30"/>
  <c r="L19" i="29"/>
  <c r="AA11" i="29"/>
  <c r="Y8" i="29"/>
  <c r="Y18" i="29" s="1"/>
  <c r="M11" i="29"/>
  <c r="L18" i="29"/>
  <c r="G19" i="29"/>
  <c r="X8" i="29"/>
  <c r="X18" i="29" s="1"/>
  <c r="X11" i="29"/>
  <c r="G18" i="29"/>
  <c r="W18" i="30"/>
  <c r="W19" i="30"/>
  <c r="E39" i="26"/>
  <c r="K16" i="31"/>
  <c r="K18" i="31" s="1"/>
  <c r="AK18" i="31" s="1"/>
  <c r="AQ18" i="36"/>
  <c r="AT17" i="33"/>
  <c r="AT18" i="33"/>
  <c r="AS17" i="33"/>
  <c r="AM17" i="34"/>
  <c r="AL16" i="34"/>
  <c r="AL17" i="34"/>
  <c r="AE27" i="25"/>
  <c r="Z18" i="30"/>
  <c r="AV18" i="35"/>
  <c r="AT16" i="33"/>
  <c r="AM16" i="33"/>
  <c r="AS17" i="35"/>
  <c r="AO10" i="34"/>
  <c r="AU17" i="35"/>
  <c r="AS24" i="31"/>
  <c r="H14" i="31"/>
  <c r="H16" i="31" s="1"/>
  <c r="H18" i="31" s="1"/>
  <c r="J28" i="25"/>
  <c r="AX16" i="34"/>
  <c r="AZ18" i="33"/>
  <c r="AY18" i="33"/>
  <c r="H17" i="25"/>
  <c r="H19" i="25" s="1"/>
  <c r="H21" i="25" s="1"/>
  <c r="Y21" i="25" s="1"/>
  <c r="AQ26" i="31"/>
  <c r="W17" i="30"/>
  <c r="Y19" i="28"/>
  <c r="X8" i="30"/>
  <c r="F18" i="30"/>
  <c r="AS10" i="35"/>
  <c r="AR19" i="36"/>
  <c r="AP18" i="36"/>
  <c r="AL17" i="33"/>
  <c r="AL11" i="36"/>
  <c r="AK18" i="36"/>
  <c r="AJ18" i="36"/>
  <c r="AV18" i="36"/>
  <c r="AU11" i="36"/>
  <c r="AA17" i="29"/>
  <c r="W14" i="31"/>
  <c r="AW14" i="31" s="1"/>
  <c r="AZ17" i="36"/>
  <c r="AC8" i="29"/>
  <c r="AC11" i="29" s="1"/>
  <c r="AY10" i="31"/>
  <c r="N19" i="29"/>
  <c r="BA17" i="33"/>
  <c r="BA18" i="34"/>
  <c r="BA19" i="36"/>
  <c r="X15" i="25"/>
  <c r="Y17" i="28"/>
  <c r="AV24" i="31"/>
  <c r="AW18" i="35"/>
  <c r="Y29" i="25"/>
  <c r="AV10" i="33"/>
  <c r="AS11" i="36"/>
  <c r="AT18" i="35"/>
  <c r="AQ18" i="34"/>
  <c r="AJ24" i="31"/>
  <c r="AJ13" i="31"/>
  <c r="AZ10" i="35"/>
  <c r="N18" i="29"/>
  <c r="BA17" i="34"/>
  <c r="AU13" i="31"/>
  <c r="AQ19" i="36"/>
  <c r="AA18" i="14"/>
  <c r="J11" i="30"/>
  <c r="AW26" i="31"/>
  <c r="AB8" i="29"/>
  <c r="AW10" i="33"/>
  <c r="AW18" i="36"/>
  <c r="Z19" i="28"/>
  <c r="E19" i="29"/>
  <c r="I18" i="14"/>
  <c r="AT17" i="36"/>
  <c r="AV10" i="35"/>
  <c r="AR18" i="36"/>
  <c r="AN10" i="34"/>
  <c r="AK24" i="31"/>
  <c r="AL13" i="31"/>
  <c r="AA19" i="14"/>
  <c r="AA8" i="30"/>
  <c r="AA11" i="30" s="1"/>
  <c r="AW24" i="31"/>
  <c r="AZ18" i="35"/>
  <c r="Z8" i="14"/>
  <c r="Z19" i="14" s="1"/>
  <c r="AY19" i="36"/>
  <c r="K18" i="29"/>
  <c r="AB17" i="28"/>
  <c r="BC16" i="34"/>
  <c r="AW16" i="33"/>
  <c r="AW10" i="34"/>
  <c r="X17" i="28"/>
  <c r="E18" i="29"/>
  <c r="AL18" i="34"/>
  <c r="AO18" i="34"/>
  <c r="AY24" i="31"/>
  <c r="K18" i="14"/>
  <c r="K11" i="14"/>
  <c r="AY10" i="34"/>
  <c r="BB10" i="34"/>
  <c r="BC11" i="36"/>
  <c r="W11" i="29"/>
  <c r="AS17" i="36"/>
  <c r="AU18" i="33"/>
  <c r="AL10" i="33"/>
  <c r="AJ10" i="34"/>
  <c r="AV16" i="34"/>
  <c r="AT18" i="34"/>
  <c r="AM18" i="35"/>
  <c r="AL17" i="35"/>
  <c r="J18" i="30"/>
  <c r="AX18" i="35"/>
  <c r="L18" i="14"/>
  <c r="K11" i="29"/>
  <c r="AE8" i="29"/>
  <c r="BA25" i="31"/>
  <c r="BA16" i="35"/>
  <c r="AW17" i="33"/>
  <c r="Z11" i="28"/>
  <c r="AP16" i="35"/>
  <c r="AP24" i="31"/>
  <c r="AN25" i="31"/>
  <c r="AR18" i="33"/>
  <c r="AR16" i="33"/>
  <c r="AQ18" i="33"/>
  <c r="AP17" i="33"/>
  <c r="AK10" i="34"/>
  <c r="AJ16" i="34"/>
  <c r="AJ17" i="34"/>
  <c r="AV17" i="34"/>
  <c r="AX18" i="33"/>
  <c r="AY10" i="33"/>
  <c r="AZ18" i="34"/>
  <c r="AS18" i="33"/>
  <c r="BB26" i="31"/>
  <c r="AD17" i="28"/>
  <c r="AF8" i="28"/>
  <c r="AF18" i="28" s="1"/>
  <c r="AB8" i="28"/>
  <c r="AB18" i="28" s="1"/>
  <c r="O11" i="28"/>
  <c r="AC18" i="14"/>
  <c r="Z17" i="14"/>
  <c r="AB8" i="14"/>
  <c r="M19" i="14"/>
  <c r="AD8" i="14"/>
  <c r="AD11" i="14" s="1"/>
  <c r="M11" i="14"/>
  <c r="AA11" i="14"/>
  <c r="Y8" i="14"/>
  <c r="Y19" i="14" s="1"/>
  <c r="N19" i="14"/>
  <c r="AE8" i="14"/>
  <c r="AE18" i="14" s="1"/>
  <c r="AE15" i="25"/>
  <c r="M12" i="25"/>
  <c r="M17" i="25" s="1"/>
  <c r="M19" i="25" s="1"/>
  <c r="M21" i="25" s="1"/>
  <c r="Z15" i="25"/>
  <c r="M28" i="25"/>
  <c r="J17" i="25"/>
  <c r="J19" i="25" s="1"/>
  <c r="N28" i="25"/>
  <c r="AG8" i="25"/>
  <c r="AG27" i="25" s="1"/>
  <c r="AH10" i="14"/>
  <c r="AH5" i="30"/>
  <c r="AH7" i="30"/>
  <c r="AH9" i="28"/>
  <c r="AH9" i="29"/>
  <c r="AH10" i="28"/>
  <c r="AH10" i="29"/>
  <c r="N16" i="19"/>
  <c r="AH10" i="30"/>
  <c r="AH5" i="29"/>
  <c r="AH6" i="29"/>
  <c r="AH9" i="30"/>
  <c r="AH5" i="14"/>
  <c r="AH7" i="29"/>
  <c r="AH7" i="14"/>
  <c r="AH7" i="28"/>
  <c r="AG10" i="25"/>
  <c r="AU19" i="36"/>
  <c r="BA11" i="36"/>
  <c r="AL17" i="36"/>
  <c r="AL18" i="36"/>
  <c r="BC19" i="36"/>
  <c r="AK11" i="36"/>
  <c r="AL19" i="36"/>
  <c r="AK19" i="36"/>
  <c r="AV11" i="36"/>
  <c r="AJ11" i="36"/>
  <c r="AU18" i="36"/>
  <c r="AV19" i="36"/>
  <c r="AJ19" i="36"/>
  <c r="AL18" i="35"/>
  <c r="AM10" i="35"/>
  <c r="AN10" i="35"/>
  <c r="AK18" i="35"/>
  <c r="AM17" i="35"/>
  <c r="AJ10" i="35"/>
  <c r="AL10" i="35"/>
  <c r="AV16" i="35"/>
  <c r="AO18" i="35"/>
  <c r="AJ18" i="35"/>
  <c r="BD16" i="35"/>
  <c r="AN18" i="35"/>
  <c r="AO10" i="35"/>
  <c r="AW18" i="34"/>
  <c r="AU16" i="34"/>
  <c r="AX18" i="34"/>
  <c r="AZ10" i="34"/>
  <c r="AT10" i="34"/>
  <c r="AJ18" i="34"/>
  <c r="AT17" i="34"/>
  <c r="AX10" i="34"/>
  <c r="AU10" i="34"/>
  <c r="AV18" i="34"/>
  <c r="BA16" i="34"/>
  <c r="AX10" i="33"/>
  <c r="AP18" i="33"/>
  <c r="AX17" i="33"/>
  <c r="BC18" i="33"/>
  <c r="AS16" i="33"/>
  <c r="AR10" i="33"/>
  <c r="AQ17" i="33"/>
  <c r="AQ10" i="33"/>
  <c r="AY16" i="33"/>
  <c r="AC10" i="33"/>
  <c r="AO26" i="31"/>
  <c r="AT10" i="31"/>
  <c r="AY25" i="31"/>
  <c r="AM10" i="31"/>
  <c r="AU26" i="31"/>
  <c r="AT26" i="31"/>
  <c r="AS25" i="31"/>
  <c r="AN10" i="31"/>
  <c r="G14" i="31"/>
  <c r="G16" i="31" s="1"/>
  <c r="G18" i="31" s="1"/>
  <c r="AV13" i="31"/>
  <c r="AP10" i="31"/>
  <c r="AI13" i="31"/>
  <c r="AW13" i="31"/>
  <c r="AX24" i="31"/>
  <c r="AQ25" i="31"/>
  <c r="AL25" i="31"/>
  <c r="AJ25" i="31"/>
  <c r="Q14" i="31"/>
  <c r="AQ14" i="31" s="1"/>
  <c r="AZ10" i="31"/>
  <c r="AU25" i="31"/>
  <c r="AL26" i="31"/>
  <c r="AK25" i="31"/>
  <c r="AT25" i="31"/>
  <c r="AV26" i="31"/>
  <c r="AA14" i="31"/>
  <c r="BA14" i="31" s="1"/>
  <c r="U14" i="31"/>
  <c r="U16" i="31" s="1"/>
  <c r="M14" i="31"/>
  <c r="M16" i="31" s="1"/>
  <c r="M18" i="31" s="1"/>
  <c r="AI24" i="31"/>
  <c r="BB10" i="31"/>
  <c r="AS26" i="31"/>
  <c r="AR10" i="31"/>
  <c r="N14" i="31"/>
  <c r="AI25" i="31"/>
  <c r="AL24" i="31"/>
  <c r="AR13" i="31"/>
  <c r="X14" i="31"/>
  <c r="AJ26" i="31"/>
  <c r="AT24" i="31"/>
  <c r="AM26" i="31"/>
  <c r="I14" i="31"/>
  <c r="I16" i="31" s="1"/>
  <c r="S14" i="31"/>
  <c r="AZ26" i="31"/>
  <c r="AU24" i="31"/>
  <c r="AR25" i="31"/>
  <c r="AQ24" i="31"/>
  <c r="AP26" i="31"/>
  <c r="AO25" i="31"/>
  <c r="AX10" i="31"/>
  <c r="AX25" i="31"/>
  <c r="V14" i="31"/>
  <c r="V16" i="31" s="1"/>
  <c r="V18" i="31" s="1"/>
  <c r="AZ13" i="31"/>
  <c r="AZ25" i="31"/>
  <c r="AT13" i="31"/>
  <c r="AX13" i="31"/>
  <c r="Z18" i="31"/>
  <c r="AZ16" i="31"/>
  <c r="Y18" i="31"/>
  <c r="AV25" i="31"/>
  <c r="AM13" i="31"/>
  <c r="AU10" i="31"/>
  <c r="AI10" i="31"/>
  <c r="T14" i="31"/>
  <c r="AY26" i="31"/>
  <c r="BB13" i="31"/>
  <c r="AO24" i="31"/>
  <c r="AM25" i="31"/>
  <c r="AP25" i="31"/>
  <c r="AR24" i="31"/>
  <c r="AN26" i="31"/>
  <c r="AI26" i="31"/>
  <c r="AW25" i="31"/>
  <c r="AX26" i="31"/>
  <c r="AV10" i="31"/>
  <c r="AZ24" i="31"/>
  <c r="L14" i="31"/>
  <c r="AR26" i="31"/>
  <c r="AJ10" i="31"/>
  <c r="BC11" i="31"/>
  <c r="BD9" i="36"/>
  <c r="BC13" i="31"/>
  <c r="AC19" i="32"/>
  <c r="AH19" i="32" s="1"/>
  <c r="AC26" i="31"/>
  <c r="AC10" i="32"/>
  <c r="AC17" i="34"/>
  <c r="BC10" i="33"/>
  <c r="BD16" i="33"/>
  <c r="BC17" i="33"/>
  <c r="BD8" i="33"/>
  <c r="AB14" i="31"/>
  <c r="AB16" i="31" s="1"/>
  <c r="AB18" i="31" s="1"/>
  <c r="AC17" i="36"/>
  <c r="AC18" i="35"/>
  <c r="AC11" i="30"/>
  <c r="AB8" i="30"/>
  <c r="AG6" i="30"/>
  <c r="Z11" i="30"/>
  <c r="P17" i="30"/>
  <c r="Y17" i="30"/>
  <c r="K11" i="30"/>
  <c r="K19" i="30"/>
  <c r="Z19" i="30"/>
  <c r="W19" i="29"/>
  <c r="Z8" i="29"/>
  <c r="W17" i="29"/>
  <c r="AF17" i="29"/>
  <c r="I18" i="29"/>
  <c r="O19" i="29"/>
  <c r="O11" i="29"/>
  <c r="I11" i="29"/>
  <c r="Y17" i="29"/>
  <c r="AF19" i="29"/>
  <c r="M11" i="28"/>
  <c r="AD8" i="28"/>
  <c r="K11" i="28"/>
  <c r="J18" i="28"/>
  <c r="AA8" i="28"/>
  <c r="K19" i="28"/>
  <c r="N11" i="28"/>
  <c r="O18" i="28"/>
  <c r="AE8" i="28"/>
  <c r="N18" i="28"/>
  <c r="AF17" i="28"/>
  <c r="J19" i="28"/>
  <c r="AC8" i="28"/>
  <c r="L11" i="28"/>
  <c r="L19" i="28"/>
  <c r="P19" i="14"/>
  <c r="Z11" i="14"/>
  <c r="P11" i="14"/>
  <c r="Y17" i="14"/>
  <c r="H19" i="14"/>
  <c r="AG8" i="14"/>
  <c r="AG18" i="14" s="1"/>
  <c r="H11" i="14"/>
  <c r="AE17" i="14"/>
  <c r="X8" i="14"/>
  <c r="X18" i="14" s="1"/>
  <c r="G18" i="14"/>
  <c r="G11" i="14"/>
  <c r="G19" i="14"/>
  <c r="H18" i="14"/>
  <c r="AG9" i="14"/>
  <c r="AD19" i="14"/>
  <c r="P28" i="13"/>
  <c r="U28" i="13" s="1"/>
  <c r="Z29" i="25"/>
  <c r="N29" i="25"/>
  <c r="Y28" i="25"/>
  <c r="X27" i="25"/>
  <c r="AA9" i="25"/>
  <c r="AA28" i="25" s="1"/>
  <c r="K12" i="25"/>
  <c r="K17" i="25" s="1"/>
  <c r="K19" i="25" s="1"/>
  <c r="AD9" i="25"/>
  <c r="AD28" i="25" s="1"/>
  <c r="W15" i="25"/>
  <c r="K29" i="25"/>
  <c r="AB27" i="25"/>
  <c r="N17" i="25"/>
  <c r="AD17" i="25" s="1"/>
  <c r="Y27" i="25"/>
  <c r="G12" i="25"/>
  <c r="O17" i="25"/>
  <c r="O19" i="25" s="1"/>
  <c r="Z27" i="25"/>
  <c r="P9" i="25"/>
  <c r="P29" i="25" s="1"/>
  <c r="X9" i="25"/>
  <c r="X28" i="25" s="1"/>
  <c r="V15" i="25"/>
  <c r="V9" i="25"/>
  <c r="V28" i="25" s="1"/>
  <c r="Z12" i="25"/>
  <c r="AD27" i="25"/>
  <c r="P27" i="25"/>
  <c r="F29" i="25"/>
  <c r="W9" i="25"/>
  <c r="F12" i="25"/>
  <c r="P15" i="25"/>
  <c r="AF15" i="25" s="1"/>
  <c r="AC29" i="25"/>
  <c r="AA27" i="25"/>
  <c r="O28" i="25"/>
  <c r="V27" i="25"/>
  <c r="AE9" i="25"/>
  <c r="AE12" i="25"/>
  <c r="AB15" i="25"/>
  <c r="L12" i="25"/>
  <c r="AB9" i="25"/>
  <c r="L29" i="25"/>
  <c r="L28" i="25"/>
  <c r="BC24" i="31"/>
  <c r="BC26" i="31"/>
  <c r="AC28" i="32"/>
  <c r="AF8" i="30"/>
  <c r="AF8" i="14"/>
  <c r="AF18" i="14" s="1"/>
  <c r="AC18" i="34"/>
  <c r="K35" i="40"/>
  <c r="AG7" i="28"/>
  <c r="AG17" i="28" s="1"/>
  <c r="AG7" i="30"/>
  <c r="AC16" i="35"/>
  <c r="AC17" i="33"/>
  <c r="AC11" i="36"/>
  <c r="BD6" i="34"/>
  <c r="BD18" i="34" s="1"/>
  <c r="BD5" i="36"/>
  <c r="O19" i="30"/>
  <c r="AF27" i="25"/>
  <c r="AC19" i="36"/>
  <c r="BC16" i="33"/>
  <c r="BC16" i="35"/>
  <c r="O18" i="14"/>
  <c r="BC18" i="36"/>
  <c r="P17" i="28"/>
  <c r="BD6" i="36"/>
  <c r="P8" i="29"/>
  <c r="U8" i="29" s="1"/>
  <c r="BC17" i="34"/>
  <c r="O19" i="14"/>
  <c r="AG6" i="29"/>
  <c r="AG17" i="29" s="1"/>
  <c r="BC18" i="35"/>
  <c r="O11" i="14"/>
  <c r="O18" i="30"/>
  <c r="P18" i="14"/>
  <c r="AC25" i="31"/>
  <c r="AG10" i="28"/>
  <c r="K17" i="40"/>
  <c r="BC25" i="31"/>
  <c r="P19" i="13"/>
  <c r="U19" i="13" s="1"/>
  <c r="P8" i="28"/>
  <c r="U8" i="28" s="1"/>
  <c r="AF17" i="14"/>
  <c r="AC16" i="34"/>
  <c r="P8" i="30"/>
  <c r="AC10" i="35"/>
  <c r="N36" i="19"/>
  <c r="N33" i="19"/>
  <c r="N32" i="19"/>
  <c r="N31" i="19"/>
  <c r="N34" i="19"/>
  <c r="N43" i="19"/>
  <c r="N51" i="19"/>
  <c r="N46" i="19"/>
  <c r="N44" i="19"/>
  <c r="N45" i="19"/>
  <c r="N52" i="19"/>
  <c r="N49" i="19"/>
  <c r="N48" i="19"/>
  <c r="N50" i="19"/>
  <c r="N47" i="19"/>
  <c r="BC18" i="34"/>
  <c r="BC10" i="34"/>
  <c r="BD9" i="33"/>
  <c r="AC18" i="33"/>
  <c r="AC10" i="31"/>
  <c r="BC10" i="31" s="1"/>
  <c r="N35" i="19"/>
  <c r="BC17" i="36"/>
  <c r="AG5" i="28"/>
  <c r="N53" i="19"/>
  <c r="AG10" i="29"/>
  <c r="BD9" i="35"/>
  <c r="BC17" i="35"/>
  <c r="BC10" i="35"/>
  <c r="AG17" i="14"/>
  <c r="AC24" i="31"/>
  <c r="AC17" i="35"/>
  <c r="AD19" i="30" l="1"/>
  <c r="Y18" i="14"/>
  <c r="AC19" i="14"/>
  <c r="AD11" i="30"/>
  <c r="AG8" i="30"/>
  <c r="U8" i="30"/>
  <c r="Y12" i="25"/>
  <c r="AZ14" i="31"/>
  <c r="AK16" i="31"/>
  <c r="Y11" i="30"/>
  <c r="Y19" i="30"/>
  <c r="AF11" i="29"/>
  <c r="X19" i="28"/>
  <c r="AE19" i="14"/>
  <c r="AO14" i="31"/>
  <c r="AR14" i="31"/>
  <c r="AD11" i="29"/>
  <c r="AD19" i="29"/>
  <c r="W18" i="14"/>
  <c r="W19" i="14"/>
  <c r="W11" i="14"/>
  <c r="Y11" i="29"/>
  <c r="Z18" i="14"/>
  <c r="AP14" i="31"/>
  <c r="AP16" i="31"/>
  <c r="AO16" i="31"/>
  <c r="W16" i="31"/>
  <c r="W18" i="31" s="1"/>
  <c r="AW18" i="31" s="1"/>
  <c r="AE19" i="30"/>
  <c r="AE18" i="30"/>
  <c r="AE11" i="30"/>
  <c r="Y19" i="29"/>
  <c r="X19" i="29"/>
  <c r="AA19" i="29"/>
  <c r="AF19" i="28"/>
  <c r="AF19" i="14"/>
  <c r="Z19" i="25"/>
  <c r="J21" i="25"/>
  <c r="Z21" i="25" s="1"/>
  <c r="Y17" i="25"/>
  <c r="Z17" i="25"/>
  <c r="N19" i="25"/>
  <c r="Y19" i="25"/>
  <c r="AI14" i="31"/>
  <c r="AX14" i="31"/>
  <c r="Q16" i="31"/>
  <c r="AQ16" i="31" s="1"/>
  <c r="AJ14" i="31"/>
  <c r="AA18" i="30"/>
  <c r="AA19" i="30"/>
  <c r="X18" i="30"/>
  <c r="X11" i="30"/>
  <c r="X19" i="30"/>
  <c r="AE17" i="25"/>
  <c r="AE19" i="29"/>
  <c r="AE18" i="29"/>
  <c r="AH8" i="30"/>
  <c r="AH18" i="30" s="1"/>
  <c r="AG9" i="25"/>
  <c r="AG28" i="25" s="1"/>
  <c r="AH8" i="28"/>
  <c r="AH18" i="28" s="1"/>
  <c r="AE11" i="14"/>
  <c r="BD19" i="36"/>
  <c r="AB11" i="29"/>
  <c r="AB18" i="29"/>
  <c r="AB19" i="29"/>
  <c r="AE11" i="29"/>
  <c r="AC19" i="29"/>
  <c r="AC18" i="29"/>
  <c r="P11" i="30"/>
  <c r="AB11" i="28"/>
  <c r="AB19" i="28"/>
  <c r="AF11" i="28"/>
  <c r="AB18" i="14"/>
  <c r="AB19" i="14"/>
  <c r="X11" i="14"/>
  <c r="Y11" i="14"/>
  <c r="AD18" i="14"/>
  <c r="AB11" i="14"/>
  <c r="AA12" i="25"/>
  <c r="AA29" i="25"/>
  <c r="AG15" i="25"/>
  <c r="AH17" i="30"/>
  <c r="AH8" i="29"/>
  <c r="AH11" i="29" s="1"/>
  <c r="N5" i="19"/>
  <c r="AH17" i="14"/>
  <c r="AH17" i="29"/>
  <c r="AH17" i="28"/>
  <c r="AH8" i="14"/>
  <c r="AH18" i="14" s="1"/>
  <c r="BD11" i="36"/>
  <c r="AO18" i="31"/>
  <c r="AP18" i="31"/>
  <c r="AV14" i="31"/>
  <c r="AA16" i="31"/>
  <c r="BA16" i="31" s="1"/>
  <c r="AV16" i="31"/>
  <c r="BB14" i="31"/>
  <c r="S16" i="31"/>
  <c r="AS14" i="31"/>
  <c r="X16" i="31"/>
  <c r="AY14" i="31"/>
  <c r="N16" i="31"/>
  <c r="AN14" i="31"/>
  <c r="AU14" i="31"/>
  <c r="AZ18" i="31"/>
  <c r="AL14" i="31"/>
  <c r="AM14" i="31"/>
  <c r="L16" i="31"/>
  <c r="AT14" i="31"/>
  <c r="T16" i="31"/>
  <c r="AU16" i="31" s="1"/>
  <c r="AJ16" i="31"/>
  <c r="I18" i="31"/>
  <c r="AI16" i="31"/>
  <c r="U18" i="31"/>
  <c r="BD17" i="36"/>
  <c r="BD18" i="36"/>
  <c r="AG17" i="30"/>
  <c r="AB11" i="30"/>
  <c r="AB18" i="30"/>
  <c r="AB19" i="30"/>
  <c r="P18" i="30"/>
  <c r="P19" i="30"/>
  <c r="P11" i="29"/>
  <c r="AG8" i="29"/>
  <c r="AG18" i="29" s="1"/>
  <c r="Z18" i="29"/>
  <c r="Z19" i="29"/>
  <c r="Z11" i="29"/>
  <c r="P18" i="29"/>
  <c r="P19" i="29"/>
  <c r="AA18" i="28"/>
  <c r="AA19" i="28"/>
  <c r="AA11" i="28"/>
  <c r="AC18" i="28"/>
  <c r="AC19" i="28"/>
  <c r="AC11" i="28"/>
  <c r="AD18" i="28"/>
  <c r="AD11" i="28"/>
  <c r="AD19" i="28"/>
  <c r="AE19" i="28"/>
  <c r="AE18" i="28"/>
  <c r="AE11" i="28"/>
  <c r="AG19" i="14"/>
  <c r="AG11" i="14"/>
  <c r="X19" i="14"/>
  <c r="AA17" i="25"/>
  <c r="P28" i="25"/>
  <c r="AD29" i="25"/>
  <c r="W28" i="25"/>
  <c r="W29" i="25"/>
  <c r="G17" i="25"/>
  <c r="W12" i="25"/>
  <c r="X12" i="25"/>
  <c r="X29" i="25"/>
  <c r="F17" i="25"/>
  <c r="V12" i="25"/>
  <c r="P12" i="25"/>
  <c r="AG12" i="25" s="1"/>
  <c r="AF9" i="25"/>
  <c r="AF28" i="25" s="1"/>
  <c r="V29" i="25"/>
  <c r="K21" i="25"/>
  <c r="AA19" i="25"/>
  <c r="AC12" i="25"/>
  <c r="L17" i="25"/>
  <c r="AB12" i="25"/>
  <c r="AE29" i="25"/>
  <c r="AE28" i="25"/>
  <c r="AD19" i="25"/>
  <c r="N21" i="25"/>
  <c r="AD21" i="25" s="1"/>
  <c r="AE19" i="25"/>
  <c r="O21" i="25"/>
  <c r="AB28" i="25"/>
  <c r="AB29" i="25"/>
  <c r="BD16" i="34"/>
  <c r="BD17" i="34"/>
  <c r="AF11" i="14"/>
  <c r="AF18" i="30"/>
  <c r="AF19" i="30"/>
  <c r="AF11" i="30"/>
  <c r="P18" i="28"/>
  <c r="P11" i="28"/>
  <c r="P19" i="28"/>
  <c r="AG8" i="28"/>
  <c r="AG19" i="28" s="1"/>
  <c r="BD10" i="34"/>
  <c r="AG11" i="30"/>
  <c r="AG19" i="30"/>
  <c r="AG18" i="30"/>
  <c r="BD17" i="35"/>
  <c r="BD10" i="35"/>
  <c r="BD18" i="35"/>
  <c r="N54" i="19"/>
  <c r="AC14" i="31"/>
  <c r="BD18" i="33"/>
  <c r="BD10" i="33"/>
  <c r="BD17" i="33"/>
  <c r="N22" i="19"/>
  <c r="N7" i="19"/>
  <c r="N21" i="19"/>
  <c r="N12" i="19"/>
  <c r="N6" i="19"/>
  <c r="N9" i="19"/>
  <c r="N20" i="19"/>
  <c r="N18" i="19"/>
  <c r="N19" i="19"/>
  <c r="N8" i="19"/>
  <c r="N14" i="19"/>
  <c r="N37" i="19"/>
  <c r="N15" i="19"/>
  <c r="N13" i="19"/>
  <c r="AW16" i="31" l="1"/>
  <c r="BB16" i="31"/>
  <c r="AA21" i="25"/>
  <c r="Q18" i="31"/>
  <c r="AQ18" i="31" s="1"/>
  <c r="AR16" i="31"/>
  <c r="AH19" i="28"/>
  <c r="AA18" i="31"/>
  <c r="BA18" i="31" s="1"/>
  <c r="AR18" i="31"/>
  <c r="AH19" i="30"/>
  <c r="AH11" i="30"/>
  <c r="AH11" i="28"/>
  <c r="AG29" i="25"/>
  <c r="AH19" i="29"/>
  <c r="AH18" i="29"/>
  <c r="AG11" i="29"/>
  <c r="AG19" i="29"/>
  <c r="N23" i="19"/>
  <c r="AH11" i="14"/>
  <c r="AH19" i="14"/>
  <c r="N18" i="31"/>
  <c r="AN18" i="31" s="1"/>
  <c r="AN16" i="31"/>
  <c r="AX16" i="31"/>
  <c r="AY16" i="31"/>
  <c r="X18" i="31"/>
  <c r="AS16" i="31"/>
  <c r="S18" i="31"/>
  <c r="AS18" i="31" s="1"/>
  <c r="AV18" i="31"/>
  <c r="AL16" i="31"/>
  <c r="L18" i="31"/>
  <c r="AM16" i="31"/>
  <c r="T18" i="31"/>
  <c r="AT16" i="31"/>
  <c r="AI18" i="31"/>
  <c r="AJ18" i="31"/>
  <c r="BB18" i="31"/>
  <c r="AG11" i="28"/>
  <c r="AG18" i="28"/>
  <c r="AF29" i="25"/>
  <c r="AE21" i="25"/>
  <c r="F19" i="25"/>
  <c r="V17" i="25"/>
  <c r="AF12" i="25"/>
  <c r="P17" i="25"/>
  <c r="AG17" i="25" s="1"/>
  <c r="G19" i="25"/>
  <c r="W17" i="25"/>
  <c r="X17" i="25"/>
  <c r="AB17" i="25"/>
  <c r="AC17" i="25"/>
  <c r="L19" i="25"/>
  <c r="AC16" i="31"/>
  <c r="BC14" i="31"/>
  <c r="AT18" i="31" l="1"/>
  <c r="AY18" i="31"/>
  <c r="AX18" i="31"/>
  <c r="AL18" i="31"/>
  <c r="AM18" i="31"/>
  <c r="AU18" i="31"/>
  <c r="W19" i="25"/>
  <c r="G21" i="25"/>
  <c r="X19" i="25"/>
  <c r="AF17" i="25"/>
  <c r="P19" i="25"/>
  <c r="AG19" i="25" s="1"/>
  <c r="F21" i="25"/>
  <c r="V21" i="25" s="1"/>
  <c r="V19" i="25"/>
  <c r="AB19" i="25"/>
  <c r="L21" i="25"/>
  <c r="AC19" i="25"/>
  <c r="AC18" i="31"/>
  <c r="BC18" i="31" s="1"/>
  <c r="BC16" i="31"/>
  <c r="P12" i="41"/>
  <c r="P21" i="25" l="1"/>
  <c r="AF21" i="25" s="1"/>
  <c r="AF19" i="25"/>
  <c r="W21" i="25"/>
  <c r="X21" i="25"/>
  <c r="AB21" i="25"/>
  <c r="AC21" i="25"/>
  <c r="AG21" i="25" l="1"/>
  <c r="BE10" i="36" l="1"/>
  <c r="BE9" i="35"/>
  <c r="BE9" i="34"/>
  <c r="BD9" i="31"/>
  <c r="BD5" i="31"/>
  <c r="BD12" i="31"/>
  <c r="BD17" i="31"/>
  <c r="BE6" i="36" l="1"/>
  <c r="BE5" i="36"/>
  <c r="BE8" i="36"/>
  <c r="BE7" i="36"/>
  <c r="BE9" i="36"/>
  <c r="BE7" i="35"/>
  <c r="BE6" i="35"/>
  <c r="BE5" i="35"/>
  <c r="BE8" i="35"/>
  <c r="BE5" i="34"/>
  <c r="BE8" i="34"/>
  <c r="BE7" i="34"/>
  <c r="BE6" i="34"/>
  <c r="BE9" i="33"/>
  <c r="BE6" i="33"/>
  <c r="BE8" i="33"/>
  <c r="BE7" i="33"/>
  <c r="BE5" i="33"/>
  <c r="BD15" i="31"/>
  <c r="BD6" i="31"/>
  <c r="BD10" i="31"/>
  <c r="BD8" i="31"/>
  <c r="BD7" i="31"/>
  <c r="BD11" i="31"/>
  <c r="BE17" i="34" l="1"/>
  <c r="BE18" i="36"/>
  <c r="BE17" i="36"/>
  <c r="BE19" i="36"/>
  <c r="BE11" i="36"/>
  <c r="BE17" i="35"/>
  <c r="BE18" i="35"/>
  <c r="BE16" i="35"/>
  <c r="BE10" i="35"/>
  <c r="BE10" i="34"/>
  <c r="BE18" i="34"/>
  <c r="BE16" i="34"/>
  <c r="BE17" i="33"/>
  <c r="BE16" i="33"/>
  <c r="BE18" i="33"/>
  <c r="BE10" i="33"/>
  <c r="BD25" i="31"/>
  <c r="BD24" i="31"/>
  <c r="BD26" i="31"/>
  <c r="BD13" i="31"/>
  <c r="BD14" i="31" l="1"/>
  <c r="BD18" i="31" l="1"/>
  <c r="BD16" i="31"/>
  <c r="AJ7" i="30" l="1"/>
  <c r="S19" i="30"/>
  <c r="S17" i="30"/>
  <c r="AJ6" i="14"/>
  <c r="S11" i="14"/>
  <c r="S18" i="14"/>
  <c r="S17" i="14"/>
  <c r="AJ7" i="14"/>
  <c r="S19" i="14"/>
  <c r="S11" i="30"/>
  <c r="AJ6" i="30"/>
  <c r="S18" i="30"/>
  <c r="AJ7" i="28"/>
  <c r="S17" i="28"/>
  <c r="S19" i="28"/>
  <c r="S11" i="28"/>
  <c r="AJ6" i="28"/>
  <c r="S18" i="28"/>
  <c r="S17" i="29"/>
  <c r="AJ7" i="29"/>
  <c r="S19" i="29"/>
  <c r="AJ6" i="29"/>
  <c r="S18" i="29"/>
  <c r="S11" i="29"/>
  <c r="AJ11" i="29" l="1"/>
  <c r="AJ18" i="29"/>
  <c r="AJ19" i="29"/>
  <c r="AJ17" i="29"/>
  <c r="AJ11" i="14"/>
  <c r="AJ18" i="14"/>
  <c r="AJ19" i="14"/>
  <c r="AJ17" i="14"/>
  <c r="AJ19" i="28"/>
  <c r="AJ17" i="28"/>
  <c r="AJ11" i="28"/>
  <c r="AJ18" i="28"/>
  <c r="AJ11" i="30"/>
  <c r="AJ18" i="30"/>
  <c r="AJ19" i="30"/>
  <c r="AJ17" i="30"/>
  <c r="S12" i="41" l="1"/>
  <c r="U42" i="13" l="1"/>
  <c r="U45" i="13"/>
  <c r="U44" i="13"/>
  <c r="U43" i="13"/>
  <c r="U46" i="13"/>
  <c r="T11" i="29" l="1"/>
  <c r="U11" i="29" s="1"/>
  <c r="AK6" i="29"/>
  <c r="T18" i="29"/>
  <c r="U18" i="29" s="1"/>
  <c r="U6" i="29"/>
  <c r="T17" i="28"/>
  <c r="U17" i="28" s="1"/>
  <c r="U7" i="28"/>
  <c r="AK7" i="28"/>
  <c r="T19" i="28"/>
  <c r="U19" i="28" s="1"/>
  <c r="T11" i="28"/>
  <c r="U11" i="28" s="1"/>
  <c r="U6" i="28"/>
  <c r="AK6" i="28"/>
  <c r="T18" i="28"/>
  <c r="U18" i="28" s="1"/>
  <c r="U7" i="14"/>
  <c r="AK7" i="14"/>
  <c r="T17" i="14"/>
  <c r="U17" i="14" s="1"/>
  <c r="T19" i="14"/>
  <c r="U19" i="14" s="1"/>
  <c r="G13" i="39"/>
  <c r="G23" i="39"/>
  <c r="G25" i="39" s="1"/>
  <c r="U7" i="30"/>
  <c r="AK7" i="30"/>
  <c r="T17" i="30"/>
  <c r="U17" i="30" s="1"/>
  <c r="T19" i="30"/>
  <c r="U19" i="30" s="1"/>
  <c r="U7" i="29"/>
  <c r="AK7" i="29"/>
  <c r="T19" i="29"/>
  <c r="U19" i="29" s="1"/>
  <c r="T17" i="29"/>
  <c r="U17" i="29" s="1"/>
  <c r="U6" i="14"/>
  <c r="AK6" i="14"/>
  <c r="T11" i="14"/>
  <c r="U11" i="14" s="1"/>
  <c r="T18" i="14"/>
  <c r="U18" i="14" s="1"/>
  <c r="U6" i="30"/>
  <c r="AK6" i="30"/>
  <c r="T18" i="30"/>
  <c r="U18" i="30" s="1"/>
  <c r="T11" i="30"/>
  <c r="U11" i="30" s="1"/>
  <c r="AK18" i="29" l="1"/>
  <c r="AK11" i="29"/>
  <c r="AK19" i="30"/>
  <c r="AK17" i="30"/>
  <c r="AK18" i="28"/>
  <c r="AK11" i="28"/>
  <c r="AK18" i="14"/>
  <c r="AK11" i="14"/>
  <c r="AK17" i="28"/>
  <c r="AK19" i="28"/>
  <c r="AK11" i="30"/>
  <c r="AK18" i="30"/>
  <c r="AK17" i="29"/>
  <c r="AK19" i="29"/>
  <c r="AK17" i="14"/>
  <c r="AK19" i="14"/>
  <c r="BG5" i="31" l="1"/>
  <c r="BG12" i="31"/>
  <c r="BH9" i="35"/>
  <c r="BG17" i="31"/>
  <c r="AH8" i="32"/>
  <c r="BH10" i="36"/>
  <c r="BH9" i="34"/>
  <c r="AH9" i="32"/>
  <c r="AH7" i="32"/>
  <c r="BG9" i="31"/>
  <c r="BH6" i="36" l="1"/>
  <c r="AH6" i="36"/>
  <c r="AG11" i="36"/>
  <c r="AH11" i="36" s="1"/>
  <c r="E15" i="39"/>
  <c r="E23" i="39" s="1"/>
  <c r="AG18" i="35"/>
  <c r="AH18" i="35" s="1"/>
  <c r="AH6" i="35"/>
  <c r="AG10" i="35"/>
  <c r="AH10" i="35" s="1"/>
  <c r="BH6" i="35"/>
  <c r="AH5" i="35"/>
  <c r="BH5" i="35"/>
  <c r="BG7" i="31"/>
  <c r="AG26" i="31"/>
  <c r="AG24" i="31"/>
  <c r="AH27" i="32"/>
  <c r="BH5" i="36"/>
  <c r="AH5" i="36"/>
  <c r="BH9" i="36"/>
  <c r="BH18" i="36" s="1"/>
  <c r="AG18" i="36"/>
  <c r="AH18" i="36" s="1"/>
  <c r="AH9" i="36"/>
  <c r="AH7" i="36"/>
  <c r="AG17" i="36"/>
  <c r="AH17" i="36" s="1"/>
  <c r="BH7" i="36"/>
  <c r="AG19" i="36"/>
  <c r="AH19" i="36" s="1"/>
  <c r="AG17" i="34"/>
  <c r="AH17" i="34" s="1"/>
  <c r="AH8" i="34"/>
  <c r="BH8" i="34"/>
  <c r="BH17" i="34" s="1"/>
  <c r="AH26" i="32"/>
  <c r="BH8" i="35"/>
  <c r="AH8" i="35"/>
  <c r="AG17" i="35"/>
  <c r="AH17" i="35" s="1"/>
  <c r="AH5" i="34"/>
  <c r="BH5" i="34"/>
  <c r="AH9" i="33"/>
  <c r="BH9" i="33"/>
  <c r="AG13" i="31"/>
  <c r="BG11" i="31"/>
  <c r="AG10" i="34"/>
  <c r="AH10" i="34" s="1"/>
  <c r="BH6" i="34"/>
  <c r="AH6" i="34"/>
  <c r="AH8" i="33"/>
  <c r="BH8" i="33"/>
  <c r="AH7" i="35"/>
  <c r="BH7" i="35"/>
  <c r="AG16" i="35"/>
  <c r="AH16" i="35" s="1"/>
  <c r="AG17" i="33"/>
  <c r="AH17" i="33" s="1"/>
  <c r="BH6" i="33"/>
  <c r="AG10" i="33"/>
  <c r="AH10" i="33" s="1"/>
  <c r="AH6" i="33"/>
  <c r="AH6" i="32"/>
  <c r="AG10" i="32"/>
  <c r="AH10" i="32" s="1"/>
  <c r="AG18" i="34"/>
  <c r="AH18" i="34" s="1"/>
  <c r="AG16" i="34"/>
  <c r="AH16" i="34" s="1"/>
  <c r="AH7" i="34"/>
  <c r="BH7" i="34"/>
  <c r="AH5" i="33"/>
  <c r="BH5" i="33"/>
  <c r="BG8" i="31"/>
  <c r="AG25" i="31"/>
  <c r="BG15" i="31"/>
  <c r="E8" i="39"/>
  <c r="E13" i="39" s="1"/>
  <c r="AH25" i="32"/>
  <c r="AH7" i="33"/>
  <c r="BH7" i="33"/>
  <c r="AG16" i="33"/>
  <c r="AH16" i="33" s="1"/>
  <c r="AG18" i="33"/>
  <c r="AH18" i="33" s="1"/>
  <c r="BH8" i="36"/>
  <c r="AH8" i="36"/>
  <c r="AG10" i="31"/>
  <c r="BG10" i="31" s="1"/>
  <c r="BG6" i="31"/>
  <c r="AH33" i="32" l="1"/>
  <c r="BH16" i="33"/>
  <c r="BH18" i="33"/>
  <c r="BH10" i="35"/>
  <c r="AG28" i="32"/>
  <c r="AH28" i="32" s="1"/>
  <c r="AH24" i="32"/>
  <c r="BG13" i="31"/>
  <c r="AG14" i="31"/>
  <c r="BH18" i="34"/>
  <c r="BH16" i="34"/>
  <c r="BH10" i="33"/>
  <c r="BH16" i="35"/>
  <c r="BH18" i="35"/>
  <c r="BH10" i="34"/>
  <c r="BG26" i="31"/>
  <c r="BG24" i="31"/>
  <c r="BH17" i="35"/>
  <c r="E25" i="39"/>
  <c r="AH34" i="32"/>
  <c r="BH17" i="33"/>
  <c r="BH19" i="36"/>
  <c r="BH17" i="36"/>
  <c r="AH35" i="32"/>
  <c r="AH36" i="32"/>
  <c r="BH11" i="36"/>
  <c r="AH37" i="32"/>
  <c r="BG25" i="31"/>
  <c r="AG16" i="31" l="1"/>
  <c r="BG14" i="31"/>
  <c r="AG18" i="31" l="1"/>
  <c r="BG18" i="31" s="1"/>
  <c r="T5" i="41"/>
  <c r="T12" i="41" s="1"/>
  <c r="BG16" i="31"/>
</calcChain>
</file>

<file path=xl/sharedStrings.xml><?xml version="1.0" encoding="utf-8"?>
<sst xmlns="http://schemas.openxmlformats.org/spreadsheetml/2006/main" count="1587" uniqueCount="239">
  <si>
    <t>% var.</t>
  </si>
  <si>
    <t>TOTAL</t>
  </si>
  <si>
    <t>var. p.p.</t>
  </si>
  <si>
    <t>12M 2019</t>
  </si>
  <si>
    <t>12M 2020</t>
  </si>
  <si>
    <t>Portugal</t>
  </si>
  <si>
    <t>12M 2018</t>
  </si>
  <si>
    <t>-</t>
  </si>
  <si>
    <t>AAA</t>
  </si>
  <si>
    <t>AA</t>
  </si>
  <si>
    <t>A</t>
  </si>
  <si>
    <t>BBB</t>
  </si>
  <si>
    <t>Industrial</t>
  </si>
  <si>
    <t>p.p var.</t>
  </si>
  <si>
    <t>12M 2021</t>
  </si>
  <si>
    <t>Motor</t>
  </si>
  <si>
    <t>12M 2022</t>
  </si>
  <si>
    <t>3M 2023</t>
  </si>
  <si>
    <t>NIIF 17&amp;9</t>
  </si>
  <si>
    <t>Balance</t>
  </si>
  <si>
    <t>Líneas de Negocio</t>
  </si>
  <si>
    <t>Hogar</t>
  </si>
  <si>
    <t>Salud</t>
  </si>
  <si>
    <t>Otros</t>
  </si>
  <si>
    <t>Cuenta de Resultados</t>
  </si>
  <si>
    <t>Inversiones</t>
  </si>
  <si>
    <t>Solvencia</t>
  </si>
  <si>
    <t>ÍNDICE</t>
  </si>
  <si>
    <t>ACTIVO</t>
  </si>
  <si>
    <t>Miles de euros</t>
  </si>
  <si>
    <t>Miles de euros, ratios en %</t>
  </si>
  <si>
    <t>SOLVENCIA</t>
  </si>
  <si>
    <t>CARTERA DE INVERSIONES</t>
  </si>
  <si>
    <t>BALANCE - NIIF 17&amp;9</t>
  </si>
  <si>
    <t>TRIMESTRES ESTANCOS</t>
  </si>
  <si>
    <t>RESULTADO TÉCNICO</t>
  </si>
  <si>
    <t>RATIO COMBINADO</t>
  </si>
  <si>
    <t>Siniestralidad del ejercicio, neta de reaseguro</t>
  </si>
  <si>
    <t>Gastos de explotación netos</t>
  </si>
  <si>
    <t>Ratio de siniestralidad</t>
  </si>
  <si>
    <t>Ratio de gastos</t>
  </si>
  <si>
    <t>1T 2023</t>
  </si>
  <si>
    <t>PASIVO Y PATRIMONIO NETO</t>
  </si>
  <si>
    <t>TOTAL PASIVO</t>
  </si>
  <si>
    <t>Fondos propios</t>
  </si>
  <si>
    <t>TOTAL PATRIMONIO NETO</t>
  </si>
  <si>
    <t>RENTA FIJA</t>
  </si>
  <si>
    <t>Gobiernos</t>
  </si>
  <si>
    <t>España</t>
  </si>
  <si>
    <t>Italia</t>
  </si>
  <si>
    <t>Noruega</t>
  </si>
  <si>
    <t>Estados Unidos</t>
  </si>
  <si>
    <t>Resto</t>
  </si>
  <si>
    <t>Corporativos</t>
  </si>
  <si>
    <t>Resto de Europa</t>
  </si>
  <si>
    <t>Reino Unido</t>
  </si>
  <si>
    <t>Resto del mundo</t>
  </si>
  <si>
    <t>ACCIONES</t>
  </si>
  <si>
    <t>de las que SOCIMIs</t>
  </si>
  <si>
    <t>FONDOS DE INVERSIÓN</t>
  </si>
  <si>
    <t>INMUEBLES DE INVERSIÓN</t>
  </si>
  <si>
    <t>SUBTOTAL</t>
  </si>
  <si>
    <t>CAJA Y EQUIVALENTES</t>
  </si>
  <si>
    <t>Menor a BBB</t>
  </si>
  <si>
    <t>Sin Rating</t>
  </si>
  <si>
    <t>Inmobiliario</t>
  </si>
  <si>
    <t>Financieros</t>
  </si>
  <si>
    <t>Consumo - No cíclico</t>
  </si>
  <si>
    <t>Telecomunicaciones</t>
  </si>
  <si>
    <t>Energía</t>
  </si>
  <si>
    <t>Tecnología</t>
  </si>
  <si>
    <t>Consumo - Cíclico</t>
  </si>
  <si>
    <t>Materiales básicos</t>
  </si>
  <si>
    <t>Riesgo de Suscripción</t>
  </si>
  <si>
    <t>Riesgo de Mercado</t>
  </si>
  <si>
    <t>Riesgo de Contraparte</t>
  </si>
  <si>
    <t>Riesgo de Suscripción del Seguro de Enfermedad</t>
  </si>
  <si>
    <t>Diversificación</t>
  </si>
  <si>
    <t>Capital de Solvencia Obligatorio Básico (CSOB)</t>
  </si>
  <si>
    <t>Riesgo Operacional</t>
  </si>
  <si>
    <t>Ajuste por impuestos diferidos</t>
  </si>
  <si>
    <t>Capital de Solvencia Obligatorio (CSO)</t>
  </si>
  <si>
    <t>Capital Mínimo Obligatorio (CMO)</t>
  </si>
  <si>
    <t>Fondos propios admisibles</t>
  </si>
  <si>
    <t>de los cuales Nivel 1 no restringido</t>
  </si>
  <si>
    <t>Ratio de Cobertura (CMO)</t>
  </si>
  <si>
    <t>Ratio de Solvencia II (CSO)</t>
  </si>
  <si>
    <t>6M 2023</t>
  </si>
  <si>
    <t>2T 2023</t>
  </si>
  <si>
    <t>INGRESOS DE LAS ACTIVIDADES ORDINARIAS DE SEGUROS</t>
  </si>
  <si>
    <t>RESULTADO NETO DE LAS INVERSIONES</t>
  </si>
  <si>
    <t>9M 2023</t>
  </si>
  <si>
    <t>3T 2023</t>
  </si>
  <si>
    <t>4T 2023</t>
  </si>
  <si>
    <t>12M 2023</t>
  </si>
  <si>
    <t>PRIMAS EMITIDAS</t>
  </si>
  <si>
    <t>INGRESOS DE LAS ACTIVIDADES ORDINARIAS DE SEGUROS, NETOS DE REASEGURO</t>
  </si>
  <si>
    <t>Ingresos financieros</t>
  </si>
  <si>
    <t>Gastos financieros</t>
  </si>
  <si>
    <t>RESULTADO ANTES DE IMPUESTOS (BAI)</t>
  </si>
  <si>
    <t>RESULTADO DESPUÉS DE IMPUESTOS</t>
  </si>
  <si>
    <t>Impuestos</t>
  </si>
  <si>
    <t>Resultado neto de seguros e inversiones</t>
  </si>
  <si>
    <t>Otros ingresos / gastos y gastos no asignables</t>
  </si>
  <si>
    <t>Interés acreditado</t>
  </si>
  <si>
    <t>INGRESOS DE SEGUROS</t>
  </si>
  <si>
    <t>CUENTA DE RESULTADOS - NIIF 17&amp;9</t>
  </si>
  <si>
    <t>LÍNEAS DE NEGOCIO - NIIF 17&amp;9</t>
  </si>
  <si>
    <t>MOTOR - NIIF 17&amp;9</t>
  </si>
  <si>
    <t>HOGAR - NIIF 17&amp;9</t>
  </si>
  <si>
    <t>SALUD - NIIF 17&amp;9</t>
  </si>
  <si>
    <t>OTROS - NIIF 17&amp;9</t>
  </si>
  <si>
    <t>NIIF 4</t>
  </si>
  <si>
    <t>CUENTA DE RESULTADOS - NIIF 4</t>
  </si>
  <si>
    <t>9M 2019</t>
  </si>
  <si>
    <t>6M 2020</t>
  </si>
  <si>
    <t>9M 2020</t>
  </si>
  <si>
    <t>3M 2021</t>
  </si>
  <si>
    <t>6M 2021</t>
  </si>
  <si>
    <t>9M 2021</t>
  </si>
  <si>
    <t>3M 2022</t>
  </si>
  <si>
    <t>6M 2022</t>
  </si>
  <si>
    <t>9M 2022</t>
  </si>
  <si>
    <t>3T 2020</t>
  </si>
  <si>
    <t>4T 2020</t>
  </si>
  <si>
    <t>1T 2021</t>
  </si>
  <si>
    <t>2T 2021</t>
  </si>
  <si>
    <t>3T 2021</t>
  </si>
  <si>
    <t>4T 2021</t>
  </si>
  <si>
    <t>1T 2022</t>
  </si>
  <si>
    <t>2T 2022</t>
  </si>
  <si>
    <t>3T 2022</t>
  </si>
  <si>
    <t>4T 2022</t>
  </si>
  <si>
    <t>PRIMAS IMPUTADAS, NETAS DE REASEGURO</t>
  </si>
  <si>
    <t>Otros gastos e ingresos técnicos</t>
  </si>
  <si>
    <t>Ingresos de las inversiones</t>
  </si>
  <si>
    <t>Gastos de las inversiones</t>
  </si>
  <si>
    <t>RESULTADO FINANCIERO</t>
  </si>
  <si>
    <t>RESULTADO TÉCNICO - FINANCIERO</t>
  </si>
  <si>
    <t>Resultado de otras actividades</t>
  </si>
  <si>
    <t>BENEFICIO ANTES DE IMPUESTOS (BAI)</t>
  </si>
  <si>
    <t>Impuesto sobre beneficios</t>
  </si>
  <si>
    <t>RESULTADO DEL EJERCICIO (BENEFICIO / (PÉRDIDA))</t>
  </si>
  <si>
    <t>LÍNEAS DE NEGOCIO - NIIF 4</t>
  </si>
  <si>
    <t>MOTOR - NIIF 4</t>
  </si>
  <si>
    <t>HOGAR - NIIF 4</t>
  </si>
  <si>
    <t>SALUD - NIIF 4</t>
  </si>
  <si>
    <t>OTROS NEGOCIOS ASEGURADORES - NIIF 4</t>
  </si>
  <si>
    <t>Participación en beneficios</t>
  </si>
  <si>
    <t>Efectivo y otros activos líquidos equivalentes</t>
  </si>
  <si>
    <t>Activos financieros a valor razonable c/ cambios PyG</t>
  </si>
  <si>
    <t>Instrumentos de patrimonio</t>
  </si>
  <si>
    <t>Activos financieros a valor razonable c/ cambios PN</t>
  </si>
  <si>
    <t>Valores representativos de deuda</t>
  </si>
  <si>
    <t>Activos a coste amortizado</t>
  </si>
  <si>
    <t>Derivados de cobertura</t>
  </si>
  <si>
    <t>Activos por contratos de reaseguro</t>
  </si>
  <si>
    <t>Inmovilizado material e inversiones inmobiliarias</t>
  </si>
  <si>
    <t>Inmovilizado material</t>
  </si>
  <si>
    <t>Inversiones inmobiliarias</t>
  </si>
  <si>
    <t>Inmovilizado intangible</t>
  </si>
  <si>
    <t>Otros activos</t>
  </si>
  <si>
    <t>TOTAL ACTIVO</t>
  </si>
  <si>
    <t>Pasivos a coste amortizado</t>
  </si>
  <si>
    <t>Pasivos por contratos de seguro</t>
  </si>
  <si>
    <t>Provisiones no técnicas</t>
  </si>
  <si>
    <t>Otros pasivos</t>
  </si>
  <si>
    <t>Ajustes por cambio de valor</t>
  </si>
  <si>
    <t>Activos financieros valorados a FVTOCI</t>
  </si>
  <si>
    <t>OCI contratos de seguro</t>
  </si>
  <si>
    <t>OCI contratos de reaseguro</t>
  </si>
  <si>
    <t>TOTAL PASIVO Y PATRIMONIO NETO</t>
  </si>
  <si>
    <t>Pasivos por cobertura restante</t>
  </si>
  <si>
    <t>Pasivos por siniestros incurridos</t>
  </si>
  <si>
    <t>RATIO COMBINADO (NIIF4 - NIIF17)</t>
  </si>
  <si>
    <t>Primas imputadas, netas de reaseguro</t>
  </si>
  <si>
    <t>Ingresos de seguros, netos de reaseguro</t>
  </si>
  <si>
    <t>Total siniestralidad</t>
  </si>
  <si>
    <t>Prestaciones pagadas, netas de reaseguro</t>
  </si>
  <si>
    <t>Gastos atribuibles a prestaciones</t>
  </si>
  <si>
    <t>Var. efecto incumplimiento reasegurador</t>
  </si>
  <si>
    <t>RATIO DE SINIESTRALIDAD</t>
  </si>
  <si>
    <t>Total gastos</t>
  </si>
  <si>
    <t>Gastos de adquisición</t>
  </si>
  <si>
    <t>Gastos de administración</t>
  </si>
  <si>
    <t>Otros gastos técnicos</t>
  </si>
  <si>
    <t>Comisiones reaseguro</t>
  </si>
  <si>
    <t>RATIO DE GASTOS</t>
  </si>
  <si>
    <t>Variación de la provisión liquidación de convenio inocente</t>
  </si>
  <si>
    <t>Variación de la provisión, neta de reaseguro</t>
  </si>
  <si>
    <t>3M 2024</t>
  </si>
  <si>
    <t>1T 2024</t>
  </si>
  <si>
    <t>n.a.</t>
  </si>
  <si>
    <t>BALANCE - NIIF 4</t>
  </si>
  <si>
    <t>Provisión para primas no consumidas</t>
  </si>
  <si>
    <t>Provisión para riesgos en curso</t>
  </si>
  <si>
    <t>Provisión para prestaciones</t>
  </si>
  <si>
    <t>Ajustes por cambios de valor</t>
  </si>
  <si>
    <t>Activos financieros disponibles para la venta</t>
  </si>
  <si>
    <t>Préstamos y partidas a cobrar</t>
  </si>
  <si>
    <t>Participación del reaseguro en las provisiones técnicas</t>
  </si>
  <si>
    <t>Débitos y partidas a pagar</t>
  </si>
  <si>
    <t>Provisiones técnicas</t>
  </si>
  <si>
    <t>Resultado antes de impuestos NIIF 4</t>
  </si>
  <si>
    <t>MTM fondos de inversión</t>
  </si>
  <si>
    <t>Acreditación de descuento de intereses</t>
  </si>
  <si>
    <t>Otros ajustes</t>
  </si>
  <si>
    <t>Resultado antes de impuestos NIIF 17&amp;9</t>
  </si>
  <si>
    <t>Deterioro renta fija</t>
  </si>
  <si>
    <t>CONCILIACIÓN RESULTADO NIIF 17&amp;9</t>
  </si>
  <si>
    <t>Ratio combinado (NIIF4 - NIIF17&amp;9)</t>
  </si>
  <si>
    <t>Conciliación Resultado NIIF 17&amp;9</t>
  </si>
  <si>
    <t>NIIF 17</t>
  </si>
  <si>
    <t>Servicios públicos</t>
  </si>
  <si>
    <t>ASEGURADOS</t>
  </si>
  <si>
    <t>6M 2024</t>
  </si>
  <si>
    <t>2T 2024</t>
  </si>
  <si>
    <t>9M 2024</t>
  </si>
  <si>
    <t>3T 2024</t>
  </si>
  <si>
    <t>12M 2024</t>
  </si>
  <si>
    <t>4T 2024</t>
  </si>
  <si>
    <t>3M 2025</t>
  </si>
  <si>
    <t>1T 2025</t>
  </si>
  <si>
    <t>Provisión para siniestros incurridos ("LIC" bruta y cedida)</t>
  </si>
  <si>
    <t>6M 2025</t>
  </si>
  <si>
    <t>2T 2025</t>
  </si>
  <si>
    <r>
      <t>RATIO COMBINADO</t>
    </r>
    <r>
      <rPr>
        <b/>
        <vertAlign val="superscript"/>
        <sz val="10"/>
        <color theme="1" tint="0.34998626667073579"/>
        <rFont val="Arial"/>
        <family val="2"/>
      </rPr>
      <t xml:space="preserve"> 1</t>
    </r>
  </si>
  <si>
    <t>9M 2025</t>
  </si>
  <si>
    <t>3T 2025</t>
  </si>
  <si>
    <t>12M 2025</t>
  </si>
  <si>
    <t>4T 2025</t>
  </si>
  <si>
    <t>1T 2026</t>
  </si>
  <si>
    <t>Plusvalías realizadas en renta variable</t>
  </si>
  <si>
    <t>3M 2026</t>
  </si>
  <si>
    <t>6M 2026</t>
  </si>
  <si>
    <t>2T 2026</t>
  </si>
  <si>
    <t>1. LIC descontada a la curva libre de riesgo. El efecto financiero del movimiento de la curva se contabiliza en patrimonio (+4,1 millones de euros a septiembre 2026)</t>
  </si>
  <si>
    <t>9M 2026</t>
  </si>
  <si>
    <t>3T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</si>
</sst>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#,##0;\(#,##0\)"/>
    <numFmt numFmtId="166" formatCode="#,##0;\(#,##0\);\-"/>
    <numFmt numFmtId="167" formatCode="0.0\ \p\.\p"/>
    <numFmt numFmtId="168" formatCode="#,##0.0%;\-#,##0.0%"/>
    <numFmt numFmtId="169" formatCode="0.000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rgb="FFC9211E"/>
      <name val="Arial"/>
      <family val="2"/>
    </font>
    <font>
      <b/>
      <sz val="9"/>
      <color theme="1" tint="0.34998626667073579"/>
      <name val="Arial"/>
      <family val="2"/>
    </font>
    <font>
      <b/>
      <sz val="10"/>
      <color rgb="FFC00000"/>
      <name val="Arial"/>
      <family val="2"/>
    </font>
    <font>
      <sz val="10"/>
      <color theme="1" tint="0.34998626667073579"/>
      <name val="Arial"/>
      <family val="2"/>
    </font>
    <font>
      <i/>
      <sz val="10"/>
      <color theme="1" tint="0.34998626667073579"/>
      <name val="Arial"/>
      <family val="2"/>
    </font>
    <font>
      <sz val="10"/>
      <color theme="1"/>
      <name val="Arial"/>
      <family val="2"/>
    </font>
    <font>
      <b/>
      <i/>
      <sz val="10"/>
      <color theme="1" tint="0.34998626667073579"/>
      <name val="Arial"/>
      <family val="2"/>
    </font>
    <font>
      <sz val="9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 tint="0.499984740745262"/>
      <name val="Arial"/>
      <family val="2"/>
    </font>
    <font>
      <i/>
      <sz val="10"/>
      <color rgb="FF595959"/>
      <name val="Arial"/>
      <family val="2"/>
    </font>
    <font>
      <sz val="10"/>
      <color rgb="FFC00000"/>
      <name val="Arial"/>
      <family val="2"/>
    </font>
    <font>
      <sz val="11"/>
      <color rgb="FFC00000"/>
      <name val="Arial"/>
      <family val="2"/>
    </font>
    <font>
      <sz val="10"/>
      <color rgb="FF595959"/>
      <name val="Arial"/>
      <family val="2"/>
    </font>
    <font>
      <sz val="11"/>
      <color theme="1" tint="0.34998626667073579"/>
      <name val="Arial"/>
      <family val="2"/>
    </font>
    <font>
      <u/>
      <sz val="11"/>
      <color theme="10"/>
      <name val="Arial"/>
      <family val="2"/>
    </font>
    <font>
      <i/>
      <sz val="9"/>
      <color theme="1" tint="0.34998626667073579"/>
      <name val="Arial"/>
      <family val="2"/>
    </font>
    <font>
      <b/>
      <vertAlign val="superscript"/>
      <sz val="10"/>
      <color theme="1" tint="0.3499862666707357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/>
      <bottom style="medium">
        <color rgb="FFC00000"/>
      </bottom>
      <diagonal/>
    </border>
    <border>
      <left/>
      <right style="thick">
        <color theme="0"/>
      </right>
      <top/>
      <bottom style="medium">
        <color theme="1" tint="0.34998626667073579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ck">
        <color theme="0"/>
      </left>
      <right style="thick">
        <color theme="0"/>
      </right>
      <top/>
      <bottom style="medium">
        <color theme="1" tint="0.34998626667073579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rgb="FF595959"/>
      </bottom>
      <diagonal/>
    </border>
    <border>
      <left/>
      <right/>
      <top style="medium">
        <color theme="1" tint="0.34998626667073579"/>
      </top>
      <bottom/>
      <diagonal/>
    </border>
    <border>
      <left/>
      <right style="thick">
        <color theme="0"/>
      </right>
      <top style="medium">
        <color theme="1" tint="0.34998626667073579"/>
      </top>
      <bottom/>
      <diagonal/>
    </border>
    <border>
      <left/>
      <right/>
      <top/>
      <bottom style="thin">
        <color auto="1"/>
      </bottom>
      <diagonal/>
    </border>
    <border>
      <left style="thick">
        <color theme="0"/>
      </left>
      <right/>
      <top/>
      <bottom style="medium">
        <color theme="1" tint="0.3499862666707357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medium">
        <color theme="1" tint="0.34998626667073579"/>
      </top>
      <bottom/>
      <diagonal/>
    </border>
    <border>
      <left style="thick">
        <color theme="0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 style="thick">
        <color theme="0"/>
      </left>
      <right style="thick">
        <color theme="0"/>
      </right>
      <top style="medium">
        <color theme="1" tint="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82">
    <xf numFmtId="0" fontId="0" fillId="0" borderId="0" xfId="0"/>
    <xf numFmtId="0" fontId="4" fillId="6" borderId="0" xfId="0" applyFont="1" applyFill="1" applyAlignment="1">
      <alignment horizontal="left" vertical="center" indent="1"/>
    </xf>
    <xf numFmtId="0" fontId="3" fillId="0" borderId="0" xfId="0" applyFont="1"/>
    <xf numFmtId="0" fontId="3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3" applyFont="1" applyFill="1" applyBorder="1" applyAlignment="1">
      <alignment horizontal="left" vertical="center" indent="1"/>
    </xf>
    <xf numFmtId="0" fontId="7" fillId="4" borderId="0" xfId="3" applyFont="1" applyFill="1" applyBorder="1" applyAlignment="1">
      <alignment horizontal="left" vertical="center" indent="2"/>
    </xf>
    <xf numFmtId="0" fontId="5" fillId="4" borderId="0" xfId="3" applyFont="1" applyFill="1" applyBorder="1" applyAlignment="1">
      <alignment horizontal="left" vertical="center"/>
    </xf>
    <xf numFmtId="0" fontId="3" fillId="0" borderId="14" xfId="0" applyFont="1" applyBorder="1"/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5" borderId="0" xfId="3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9" fillId="0" borderId="3" xfId="0" applyFont="1" applyBorder="1" applyAlignment="1">
      <alignment vertical="center" readingOrder="1"/>
    </xf>
    <xf numFmtId="0" fontId="10" fillId="0" borderId="3" xfId="0" applyFont="1" applyBorder="1" applyAlignment="1">
      <alignment vertical="center" readingOrder="1"/>
    </xf>
    <xf numFmtId="0" fontId="11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12" fillId="4" borderId="7" xfId="0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right" vertical="center"/>
    </xf>
    <xf numFmtId="166" fontId="13" fillId="4" borderId="8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 indent="2"/>
    </xf>
    <xf numFmtId="0" fontId="13" fillId="0" borderId="1" xfId="0" applyFont="1" applyBorder="1" applyAlignment="1">
      <alignment vertical="center"/>
    </xf>
    <xf numFmtId="166" fontId="13" fillId="4" borderId="7" xfId="0" applyNumberFormat="1" applyFont="1" applyFill="1" applyBorder="1" applyAlignment="1">
      <alignment horizontal="right" vertical="center"/>
    </xf>
    <xf numFmtId="0" fontId="11" fillId="0" borderId="1" xfId="6" applyFont="1" applyBorder="1" applyAlignment="1">
      <alignment vertical="center"/>
    </xf>
    <xf numFmtId="166" fontId="9" fillId="4" borderId="7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1" fillId="0" borderId="2" xfId="6" applyFont="1" applyBorder="1" applyAlignment="1">
      <alignment vertical="center" wrapText="1"/>
    </xf>
    <xf numFmtId="166" fontId="9" fillId="0" borderId="2" xfId="0" applyNumberFormat="1" applyFont="1" applyBorder="1" applyAlignment="1">
      <alignment horizontal="right" vertical="center"/>
    </xf>
    <xf numFmtId="166" fontId="9" fillId="4" borderId="9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readingOrder="1"/>
    </xf>
    <xf numFmtId="0" fontId="9" fillId="0" borderId="0" xfId="0" applyFont="1" applyAlignment="1">
      <alignment vertical="center" readingOrder="1"/>
    </xf>
    <xf numFmtId="14" fontId="9" fillId="0" borderId="1" xfId="1" applyNumberFormat="1" applyFont="1" applyFill="1" applyBorder="1" applyAlignment="1">
      <alignment horizontal="right" vertical="center"/>
    </xf>
    <xf numFmtId="14" fontId="12" fillId="4" borderId="7" xfId="1" applyNumberFormat="1" applyFont="1" applyFill="1" applyBorder="1" applyAlignment="1">
      <alignment horizontal="right" vertical="center"/>
    </xf>
    <xf numFmtId="166" fontId="9" fillId="0" borderId="0" xfId="1" applyNumberFormat="1" applyFont="1" applyFill="1" applyBorder="1" applyAlignment="1">
      <alignment vertical="center"/>
    </xf>
    <xf numFmtId="166" fontId="9" fillId="4" borderId="8" xfId="1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 indent="1" readingOrder="1"/>
    </xf>
    <xf numFmtId="166" fontId="13" fillId="0" borderId="0" xfId="1" applyNumberFormat="1" applyFont="1" applyFill="1" applyBorder="1" applyAlignment="1">
      <alignment vertical="center"/>
    </xf>
    <xf numFmtId="166" fontId="13" fillId="4" borderId="8" xfId="1" applyNumberFormat="1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 readingOrder="1"/>
    </xf>
    <xf numFmtId="166" fontId="9" fillId="0" borderId="2" xfId="1" applyNumberFormat="1" applyFont="1" applyFill="1" applyBorder="1" applyAlignment="1">
      <alignment vertical="center"/>
    </xf>
    <xf numFmtId="166" fontId="9" fillId="4" borderId="9" xfId="1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>
      <alignment horizontal="right" vertical="center"/>
    </xf>
    <xf numFmtId="0" fontId="12" fillId="3" borderId="0" xfId="0" applyFont="1" applyFill="1" applyAlignment="1">
      <alignment horizontal="left" vertical="center" readingOrder="1"/>
    </xf>
    <xf numFmtId="0" fontId="9" fillId="0" borderId="1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64" fontId="13" fillId="0" borderId="0" xfId="2" applyNumberFormat="1" applyFont="1" applyFill="1" applyBorder="1" applyAlignment="1">
      <alignment horizontal="right" vertical="center"/>
    </xf>
    <xf numFmtId="164" fontId="13" fillId="4" borderId="8" xfId="2" applyNumberFormat="1" applyFont="1" applyFill="1" applyBorder="1" applyAlignment="1">
      <alignment horizontal="right" vertical="center"/>
    </xf>
    <xf numFmtId="164" fontId="9" fillId="0" borderId="2" xfId="2" applyNumberFormat="1" applyFont="1" applyFill="1" applyBorder="1" applyAlignment="1">
      <alignment horizontal="right" vertical="center"/>
    </xf>
    <xf numFmtId="164" fontId="9" fillId="4" borderId="9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3" fillId="0" borderId="10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/>
    </xf>
    <xf numFmtId="166" fontId="13" fillId="4" borderId="8" xfId="1" applyNumberFormat="1" applyFont="1" applyFill="1" applyBorder="1" applyAlignment="1">
      <alignment horizontal="right" vertical="center"/>
    </xf>
    <xf numFmtId="164" fontId="14" fillId="0" borderId="0" xfId="1" applyNumberFormat="1" applyFont="1" applyFill="1" applyBorder="1" applyAlignment="1">
      <alignment horizontal="right" vertical="center"/>
    </xf>
    <xf numFmtId="166" fontId="9" fillId="0" borderId="2" xfId="1" applyNumberFormat="1" applyFont="1" applyFill="1" applyBorder="1" applyAlignment="1">
      <alignment horizontal="right" vertical="center"/>
    </xf>
    <xf numFmtId="166" fontId="9" fillId="4" borderId="9" xfId="1" applyNumberFormat="1" applyFont="1" applyFill="1" applyBorder="1" applyAlignment="1">
      <alignment horizontal="right" vertical="center"/>
    </xf>
    <xf numFmtId="164" fontId="16" fillId="0" borderId="2" xfId="1" applyNumberFormat="1" applyFont="1" applyFill="1" applyBorder="1" applyAlignment="1">
      <alignment horizontal="right" vertical="center"/>
    </xf>
    <xf numFmtId="43" fontId="17" fillId="0" borderId="0" xfId="1" applyFont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4" fontId="13" fillId="0" borderId="0" xfId="2" applyNumberFormat="1" applyFont="1" applyFill="1" applyBorder="1" applyAlignment="1">
      <alignment vertical="center"/>
    </xf>
    <xf numFmtId="167" fontId="9" fillId="0" borderId="1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vertical="center"/>
    </xf>
    <xf numFmtId="2" fontId="9" fillId="2" borderId="1" xfId="0" applyNumberFormat="1" applyFont="1" applyFill="1" applyBorder="1" applyAlignment="1">
      <alignment horizontal="right" vertical="center"/>
    </xf>
    <xf numFmtId="168" fontId="13" fillId="0" borderId="0" xfId="2" applyNumberFormat="1" applyFont="1" applyFill="1" applyBorder="1" applyAlignment="1">
      <alignment horizontal="right" vertical="center"/>
    </xf>
    <xf numFmtId="168" fontId="13" fillId="4" borderId="8" xfId="2" applyNumberFormat="1" applyFont="1" applyFill="1" applyBorder="1" applyAlignment="1">
      <alignment horizontal="right" vertical="center"/>
    </xf>
    <xf numFmtId="167" fontId="14" fillId="0" borderId="0" xfId="0" applyNumberFormat="1" applyFont="1" applyAlignment="1">
      <alignment horizontal="right" vertical="center"/>
    </xf>
    <xf numFmtId="168" fontId="9" fillId="0" borderId="2" xfId="2" applyNumberFormat="1" applyFont="1" applyFill="1" applyBorder="1" applyAlignment="1">
      <alignment horizontal="right" vertical="center"/>
    </xf>
    <xf numFmtId="168" fontId="9" fillId="4" borderId="9" xfId="2" applyNumberFormat="1" applyFont="1" applyFill="1" applyBorder="1" applyAlignment="1">
      <alignment horizontal="right" vertical="center"/>
    </xf>
    <xf numFmtId="167" fontId="16" fillId="0" borderId="2" xfId="2" applyNumberFormat="1" applyFont="1" applyFill="1" applyBorder="1" applyAlignment="1">
      <alignment horizontal="right" vertical="center"/>
    </xf>
    <xf numFmtId="0" fontId="15" fillId="0" borderId="0" xfId="0" applyFont="1"/>
    <xf numFmtId="0" fontId="12" fillId="4" borderId="7" xfId="1" applyNumberFormat="1" applyFont="1" applyFill="1" applyBorder="1" applyAlignment="1">
      <alignment horizontal="right" vertical="center"/>
    </xf>
    <xf numFmtId="165" fontId="16" fillId="0" borderId="1" xfId="1" applyNumberFormat="1" applyFont="1" applyFill="1" applyBorder="1" applyAlignment="1">
      <alignment horizontal="right" vertical="center" wrapText="1"/>
    </xf>
    <xf numFmtId="166" fontId="9" fillId="0" borderId="0" xfId="1" applyNumberFormat="1" applyFont="1" applyFill="1" applyBorder="1" applyAlignment="1">
      <alignment horizontal="right" vertical="center"/>
    </xf>
    <xf numFmtId="166" fontId="9" fillId="4" borderId="8" xfId="1" applyNumberFormat="1" applyFont="1" applyFill="1" applyBorder="1" applyAlignment="1">
      <alignment horizontal="right" vertical="center"/>
    </xf>
    <xf numFmtId="164" fontId="16" fillId="0" borderId="0" xfId="2" applyNumberFormat="1" applyFont="1" applyFill="1" applyBorder="1" applyAlignment="1">
      <alignment horizontal="right" vertical="center"/>
    </xf>
    <xf numFmtId="164" fontId="14" fillId="0" borderId="0" xfId="2" applyNumberFormat="1" applyFont="1" applyFill="1" applyBorder="1" applyAlignment="1">
      <alignment horizontal="right" vertical="center"/>
    </xf>
    <xf numFmtId="164" fontId="16" fillId="2" borderId="2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6" fillId="0" borderId="1" xfId="1" applyNumberFormat="1" applyFont="1" applyFill="1" applyBorder="1" applyAlignment="1">
      <alignment horizontal="right" vertical="center"/>
    </xf>
    <xf numFmtId="167" fontId="16" fillId="0" borderId="2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0" fontId="19" fillId="2" borderId="0" xfId="2" applyNumberFormat="1" applyFont="1" applyFill="1" applyBorder="1" applyAlignment="1">
      <alignment vertical="center"/>
    </xf>
    <xf numFmtId="169" fontId="3" fillId="2" borderId="0" xfId="2" applyNumberFormat="1" applyFont="1" applyFill="1" applyAlignment="1">
      <alignment vertical="center"/>
    </xf>
    <xf numFmtId="165" fontId="9" fillId="0" borderId="2" xfId="1" applyNumberFormat="1" applyFont="1" applyFill="1" applyBorder="1" applyAlignment="1">
      <alignment horizontal="right" vertical="center"/>
    </xf>
    <xf numFmtId="166" fontId="9" fillId="0" borderId="5" xfId="1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1" fillId="0" borderId="0" xfId="0" applyFont="1"/>
    <xf numFmtId="0" fontId="12" fillId="0" borderId="3" xfId="0" applyFont="1" applyBorder="1" applyAlignment="1">
      <alignment vertical="center" readingOrder="1"/>
    </xf>
    <xf numFmtId="0" fontId="16" fillId="0" borderId="1" xfId="1" applyNumberFormat="1" applyFont="1" applyFill="1" applyBorder="1" applyAlignment="1">
      <alignment horizontal="right" vertical="center" wrapText="1"/>
    </xf>
    <xf numFmtId="166" fontId="9" fillId="2" borderId="2" xfId="1" applyNumberFormat="1" applyFont="1" applyFill="1" applyBorder="1" applyAlignment="1">
      <alignment horizontal="right" vertical="center"/>
    </xf>
    <xf numFmtId="164" fontId="16" fillId="0" borderId="2" xfId="2" applyNumberFormat="1" applyFont="1" applyFill="1" applyBorder="1" applyAlignment="1">
      <alignment horizontal="right" vertical="center"/>
    </xf>
    <xf numFmtId="165" fontId="21" fillId="0" borderId="0" xfId="1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164" fontId="16" fillId="0" borderId="1" xfId="2" applyNumberFormat="1" applyFont="1" applyFill="1" applyBorder="1" applyAlignment="1">
      <alignment horizontal="right" vertical="center" wrapText="1"/>
    </xf>
    <xf numFmtId="165" fontId="16" fillId="0" borderId="1" xfId="1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2" fillId="4" borderId="1" xfId="0" applyFont="1" applyFill="1" applyBorder="1" applyAlignment="1">
      <alignment horizontal="right" vertical="center"/>
    </xf>
    <xf numFmtId="166" fontId="13" fillId="0" borderId="0" xfId="0" applyNumberFormat="1" applyFont="1" applyAlignment="1">
      <alignment vertical="center"/>
    </xf>
    <xf numFmtId="0" fontId="9" fillId="4" borderId="0" xfId="0" applyFont="1" applyFill="1" applyAlignment="1">
      <alignment horizontal="right" vertical="center"/>
    </xf>
    <xf numFmtId="166" fontId="13" fillId="4" borderId="0" xfId="0" applyNumberFormat="1" applyFont="1" applyFill="1" applyAlignment="1">
      <alignment horizontal="right" vertical="center"/>
    </xf>
    <xf numFmtId="0" fontId="9" fillId="0" borderId="20" xfId="0" applyFont="1" applyBorder="1" applyAlignment="1">
      <alignment vertical="center"/>
    </xf>
    <xf numFmtId="166" fontId="13" fillId="0" borderId="20" xfId="0" applyNumberFormat="1" applyFont="1" applyBorder="1" applyAlignment="1">
      <alignment vertical="center"/>
    </xf>
    <xf numFmtId="166" fontId="13" fillId="4" borderId="20" xfId="0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164" fontId="9" fillId="0" borderId="2" xfId="2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164" fontId="9" fillId="4" borderId="2" xfId="2" applyNumberFormat="1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166" fontId="13" fillId="4" borderId="0" xfId="0" applyNumberFormat="1" applyFont="1" applyFill="1" applyAlignment="1">
      <alignment vertical="center"/>
    </xf>
    <xf numFmtId="0" fontId="13" fillId="0" borderId="0" xfId="0" quotePrefix="1" applyFont="1" applyAlignment="1">
      <alignment vertical="center"/>
    </xf>
    <xf numFmtId="0" fontId="9" fillId="0" borderId="21" xfId="0" applyFont="1" applyBorder="1" applyAlignment="1">
      <alignment vertical="center"/>
    </xf>
    <xf numFmtId="164" fontId="9" fillId="0" borderId="21" xfId="0" applyNumberFormat="1" applyFont="1" applyBorder="1" applyAlignment="1">
      <alignment vertical="center"/>
    </xf>
    <xf numFmtId="164" fontId="9" fillId="4" borderId="21" xfId="0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65" fontId="9" fillId="0" borderId="0" xfId="1" applyNumberFormat="1" applyFont="1" applyFill="1" applyBorder="1" applyAlignment="1">
      <alignment horizontal="center" vertical="center"/>
    </xf>
    <xf numFmtId="166" fontId="9" fillId="4" borderId="16" xfId="1" applyNumberFormat="1" applyFont="1" applyFill="1" applyBorder="1" applyAlignment="1">
      <alignment horizontal="center" vertical="center"/>
    </xf>
    <xf numFmtId="164" fontId="9" fillId="4" borderId="5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3"/>
    </xf>
    <xf numFmtId="165" fontId="13" fillId="0" borderId="0" xfId="1" applyNumberFormat="1" applyFont="1" applyFill="1" applyBorder="1" applyAlignment="1">
      <alignment horizontal="center" vertical="center"/>
    </xf>
    <xf numFmtId="166" fontId="13" fillId="4" borderId="16" xfId="1" applyNumberFormat="1" applyFont="1" applyFill="1" applyBorder="1" applyAlignment="1">
      <alignment horizontal="center" vertical="center"/>
    </xf>
    <xf numFmtId="164" fontId="13" fillId="4" borderId="5" xfId="2" applyNumberFormat="1" applyFont="1" applyFill="1" applyBorder="1" applyAlignment="1">
      <alignment horizontal="center" vertical="center"/>
    </xf>
    <xf numFmtId="166" fontId="13" fillId="0" borderId="0" xfId="1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165" fontId="9" fillId="0" borderId="12" xfId="1" applyNumberFormat="1" applyFont="1" applyFill="1" applyBorder="1" applyAlignment="1">
      <alignment horizontal="center" vertical="center"/>
    </xf>
    <xf numFmtId="165" fontId="9" fillId="4" borderId="17" xfId="1" applyNumberFormat="1" applyFont="1" applyFill="1" applyBorder="1" applyAlignment="1">
      <alignment horizontal="center" vertical="center"/>
    </xf>
    <xf numFmtId="164" fontId="9" fillId="4" borderId="13" xfId="2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5" fontId="9" fillId="4" borderId="16" xfId="1" applyNumberFormat="1" applyFont="1" applyFill="1" applyBorder="1" applyAlignment="1">
      <alignment horizontal="center" vertical="center"/>
    </xf>
    <xf numFmtId="164" fontId="9" fillId="4" borderId="1" xfId="2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65" fontId="9" fillId="0" borderId="2" xfId="1" applyNumberFormat="1" applyFont="1" applyFill="1" applyBorder="1" applyAlignment="1">
      <alignment horizontal="center" vertical="center"/>
    </xf>
    <xf numFmtId="165" fontId="9" fillId="4" borderId="18" xfId="1" applyNumberFormat="1" applyFont="1" applyFill="1" applyBorder="1" applyAlignment="1">
      <alignment horizontal="center" vertical="center"/>
    </xf>
    <xf numFmtId="164" fontId="9" fillId="4" borderId="6" xfId="2" applyNumberFormat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166" fontId="9" fillId="4" borderId="18" xfId="1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 indent="2"/>
    </xf>
    <xf numFmtId="0" fontId="9" fillId="0" borderId="1" xfId="0" applyFont="1" applyBorder="1" applyAlignment="1">
      <alignment vertical="center"/>
    </xf>
    <xf numFmtId="0" fontId="13" fillId="0" borderId="0" xfId="0" applyFont="1"/>
    <xf numFmtId="3" fontId="13" fillId="0" borderId="0" xfId="0" applyNumberFormat="1" applyFont="1"/>
    <xf numFmtId="166" fontId="13" fillId="0" borderId="0" xfId="0" applyNumberFormat="1" applyFont="1"/>
    <xf numFmtId="0" fontId="9" fillId="0" borderId="0" xfId="0" applyFont="1"/>
    <xf numFmtId="3" fontId="9" fillId="0" borderId="0" xfId="0" applyNumberFormat="1" applyFont="1"/>
    <xf numFmtId="0" fontId="14" fillId="0" borderId="0" xfId="0" applyFont="1" applyAlignment="1">
      <alignment horizontal="left" indent="1"/>
    </xf>
    <xf numFmtId="9" fontId="14" fillId="0" borderId="0" xfId="2" applyFont="1"/>
    <xf numFmtId="9" fontId="14" fillId="4" borderId="8" xfId="2" applyFont="1" applyFill="1" applyBorder="1" applyAlignment="1">
      <alignment vertical="center"/>
    </xf>
    <xf numFmtId="9" fontId="9" fillId="0" borderId="12" xfId="2" applyFont="1" applyFill="1" applyBorder="1" applyAlignment="1">
      <alignment vertical="center"/>
    </xf>
    <xf numFmtId="9" fontId="9" fillId="4" borderId="19" xfId="2" applyFont="1" applyFill="1" applyBorder="1" applyAlignment="1">
      <alignment vertical="center"/>
    </xf>
    <xf numFmtId="9" fontId="9" fillId="0" borderId="1" xfId="2" applyFont="1" applyFill="1" applyBorder="1" applyAlignment="1">
      <alignment vertical="center"/>
    </xf>
    <xf numFmtId="165" fontId="9" fillId="0" borderId="0" xfId="1" applyNumberFormat="1" applyFont="1" applyFill="1" applyBorder="1" applyAlignment="1">
      <alignment vertical="center"/>
    </xf>
    <xf numFmtId="0" fontId="14" fillId="0" borderId="0" xfId="0" applyFont="1" applyAlignment="1">
      <alignment horizontal="right"/>
    </xf>
    <xf numFmtId="0" fontId="10" fillId="2" borderId="0" xfId="0" applyFont="1" applyFill="1" applyAlignment="1">
      <alignment horizontal="left" vertical="center" readingOrder="1"/>
    </xf>
    <xf numFmtId="0" fontId="11" fillId="0" borderId="2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 readingOrder="1"/>
    </xf>
    <xf numFmtId="165" fontId="24" fillId="2" borderId="0" xfId="1" applyNumberFormat="1" applyFont="1" applyFill="1" applyBorder="1" applyAlignment="1">
      <alignment vertical="center"/>
    </xf>
    <xf numFmtId="0" fontId="24" fillId="2" borderId="0" xfId="0" applyFont="1" applyFill="1" applyAlignment="1">
      <alignment vertical="center"/>
    </xf>
    <xf numFmtId="0" fontId="6" fillId="0" borderId="0" xfId="8" applyAlignment="1">
      <alignment vertical="center"/>
    </xf>
    <xf numFmtId="0" fontId="13" fillId="0" borderId="0" xfId="0" applyFont="1" applyAlignment="1">
      <alignment horizontal="left" vertical="center" readingOrder="1"/>
    </xf>
    <xf numFmtId="3" fontId="6" fillId="0" borderId="0" xfId="8" applyNumberFormat="1" applyAlignment="1">
      <alignment vertical="center"/>
    </xf>
    <xf numFmtId="0" fontId="14" fillId="0" borderId="0" xfId="0" applyFont="1" applyAlignment="1">
      <alignment horizontal="left" vertical="center" indent="2" readingOrder="1"/>
    </xf>
    <xf numFmtId="0" fontId="13" fillId="0" borderId="0" xfId="0" applyFont="1" applyAlignment="1">
      <alignment horizontal="left" vertical="center" indent="1"/>
    </xf>
    <xf numFmtId="164" fontId="13" fillId="0" borderId="0" xfId="1" applyNumberFormat="1" applyFont="1" applyFill="1" applyBorder="1" applyAlignment="1">
      <alignment horizontal="right" vertical="center"/>
    </xf>
    <xf numFmtId="166" fontId="9" fillId="0" borderId="0" xfId="1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166" fontId="9" fillId="0" borderId="2" xfId="1" applyNumberFormat="1" applyFont="1" applyFill="1" applyBorder="1" applyAlignment="1">
      <alignment horizontal="center" vertical="center"/>
    </xf>
    <xf numFmtId="3" fontId="13" fillId="4" borderId="8" xfId="1" applyNumberFormat="1" applyFont="1" applyFill="1" applyBorder="1" applyAlignment="1">
      <alignment vertical="center"/>
    </xf>
    <xf numFmtId="3" fontId="9" fillId="4" borderId="8" xfId="1" applyNumberFormat="1" applyFont="1" applyFill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12" fillId="4" borderId="15" xfId="1" applyNumberFormat="1" applyFont="1" applyFill="1" applyBorder="1" applyAlignment="1">
      <alignment horizontal="center" vertical="center"/>
    </xf>
    <xf numFmtId="0" fontId="12" fillId="4" borderId="4" xfId="1" applyNumberFormat="1" applyFont="1" applyFill="1" applyBorder="1" applyAlignment="1">
      <alignment horizontal="center" vertical="center"/>
    </xf>
    <xf numFmtId="9" fontId="9" fillId="4" borderId="7" xfId="2" applyNumberFormat="1" applyFont="1" applyFill="1" applyBorder="1" applyAlignment="1">
      <alignment vertical="center"/>
    </xf>
    <xf numFmtId="10" fontId="9" fillId="4" borderId="2" xfId="2" applyNumberFormat="1" applyFont="1" applyFill="1" applyBorder="1" applyAlignment="1">
      <alignment vertical="center"/>
    </xf>
    <xf numFmtId="10" fontId="13" fillId="4" borderId="8" xfId="2" applyNumberFormat="1" applyFont="1" applyFill="1" applyBorder="1" applyAlignment="1">
      <alignment horizontal="right" vertical="center"/>
    </xf>
  </cellXfs>
  <cellStyles count="10">
    <cellStyle name="Hipervínculo" xfId="3" builtinId="8"/>
    <cellStyle name="Hipervínculo 2" xfId="7" xr:uid="{C5B46B00-1F66-40EE-B2FB-22F35DC2D588}"/>
    <cellStyle name="Millares" xfId="1" builtinId="3"/>
    <cellStyle name="Millares 2" xfId="9" xr:uid="{8A9A9307-E3F3-4661-90B2-40E3E30B2CE9}"/>
    <cellStyle name="Normal" xfId="0" builtinId="0"/>
    <cellStyle name="Normal 2" xfId="5" xr:uid="{C66B9D1F-D4C6-4E72-8337-4D5AD793258C}"/>
    <cellStyle name="Normal 2 6" xfId="8" xr:uid="{4E206241-CAEE-474F-A366-8B7236D0D973}"/>
    <cellStyle name="Normal 5" xfId="4" xr:uid="{06D17B51-E801-4572-B6B8-C55CA8E92F74}"/>
    <cellStyle name="Normal 5 2 2" xfId="6" xr:uid="{DA240A46-4701-4506-BA72-A43E9E3502AE}"/>
    <cellStyle name="Porcentaje" xfId="2" builtinId="5"/>
  </cellStyles>
  <dxfs count="0"/>
  <tableStyles count="0" defaultTableStyle="TableStyleMedium2" defaultPivotStyle="PivotStyleLight16"/>
  <colors>
    <mruColors>
      <color rgb="FFE74545"/>
      <color rgb="FF595959"/>
      <color rgb="FFFFAFAF"/>
      <color rgb="FFFF6161"/>
      <color rgb="FFFF2D2D"/>
      <color rgb="FFFF6969"/>
      <color rgb="FFE31B1B"/>
      <color rgb="FFFE0000"/>
      <color rgb="FFE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733425</xdr:colOff>
      <xdr:row>28</xdr:row>
      <xdr:rowOff>28575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E198BD75-D64F-9F9F-EE9C-CA6C6936C74C}"/>
            </a:ext>
          </a:extLst>
        </xdr:cNvPr>
        <xdr:cNvGrpSpPr/>
      </xdr:nvGrpSpPr>
      <xdr:grpSpPr>
        <a:xfrm>
          <a:off x="0" y="0"/>
          <a:ext cx="6191250" cy="4695825"/>
          <a:chOff x="0" y="0"/>
          <a:chExt cx="6191250" cy="4695825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58374525-C6FA-025A-DA74-7E0891A3EB0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926" r="9767" b="15599"/>
          <a:stretch>
            <a:fillRect/>
          </a:stretch>
        </xdr:blipFill>
        <xdr:spPr>
          <a:xfrm>
            <a:off x="0" y="0"/>
            <a:ext cx="6191250" cy="4686300"/>
          </a:xfrm>
          <a:prstGeom prst="rect">
            <a:avLst/>
          </a:prstGeom>
        </xdr:spPr>
      </xdr:pic>
      <xdr:sp macro="" textlink="">
        <xdr:nvSpPr>
          <xdr:cNvPr id="9" name="Rectángulo 8">
            <a:extLst>
              <a:ext uri="{FF2B5EF4-FFF2-40B4-BE49-F238E27FC236}">
                <a16:creationId xmlns:a16="http://schemas.microsoft.com/office/drawing/2014/main" id="{D62CD802-7E78-7AE9-C85B-8FB7C525A1FA}"/>
              </a:ext>
            </a:extLst>
          </xdr:cNvPr>
          <xdr:cNvSpPr/>
        </xdr:nvSpPr>
        <xdr:spPr>
          <a:xfrm>
            <a:off x="0" y="0"/>
            <a:ext cx="6191250" cy="4695825"/>
          </a:xfrm>
          <a:prstGeom prst="rect">
            <a:avLst/>
          </a:prstGeom>
          <a:gradFill flip="none" rotWithShape="1">
            <a:gsLst>
              <a:gs pos="0">
                <a:schemeClr val="bg1">
                  <a:alpha val="94000"/>
                </a:schemeClr>
              </a:gs>
              <a:gs pos="38000">
                <a:schemeClr val="bg1">
                  <a:alpha val="79000"/>
                </a:schemeClr>
              </a:gs>
              <a:gs pos="84000">
                <a:schemeClr val="bg1">
                  <a:alpha val="0"/>
                </a:schemeClr>
              </a:gs>
              <a:gs pos="100000">
                <a:schemeClr val="bg1">
                  <a:alpha val="0"/>
                </a:schemeClr>
              </a:gs>
            </a:gsLst>
            <a:lin ang="0" scaled="1"/>
            <a:tileRect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85800">
              <a:defRPr/>
            </a:pPr>
            <a:endParaRPr lang="es-ES" sz="1350">
              <a:solidFill>
                <a:prstClr val="white"/>
              </a:solidFill>
              <a:latin typeface="Calibri" panose="020F0502020204030204"/>
            </a:endParaRPr>
          </a:p>
        </xdr:txBody>
      </xdr:sp>
    </xdr:grpSp>
    <xdr:clientData/>
  </xdr:twoCellAnchor>
  <xdr:twoCellAnchor>
    <xdr:from>
      <xdr:col>0</xdr:col>
      <xdr:colOff>104775</xdr:colOff>
      <xdr:row>5</xdr:row>
      <xdr:rowOff>81842</xdr:rowOff>
    </xdr:from>
    <xdr:to>
      <xdr:col>3</xdr:col>
      <xdr:colOff>112395</xdr:colOff>
      <xdr:row>10</xdr:row>
      <xdr:rowOff>47542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FE2F32F7-4218-48F4-A0AB-0EC4A99BD272}"/>
            </a:ext>
          </a:extLst>
        </xdr:cNvPr>
        <xdr:cNvSpPr/>
      </xdr:nvSpPr>
      <xdr:spPr>
        <a:xfrm>
          <a:off x="104775" y="986717"/>
          <a:ext cx="2293620" cy="918200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2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Cambria" panose="02040503050406030204" pitchFamily="18" charset="0"/>
              <a:cs typeface="Arial" panose="020B0604020202020204" pitchFamily="34" charset="0"/>
            </a:rPr>
            <a:t>Suplemento</a:t>
          </a:r>
        </a:p>
        <a:p>
          <a:pPr algn="l"/>
          <a:r>
            <a:rPr lang="es-ES" sz="2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Cambria" panose="02040503050406030204" pitchFamily="18" charset="0"/>
              <a:cs typeface="Arial" panose="020B0604020202020204" pitchFamily="34" charset="0"/>
            </a:rPr>
            <a:t>Financiero</a:t>
          </a:r>
        </a:p>
      </xdr:txBody>
    </xdr:sp>
    <xdr:clientData/>
  </xdr:twoCellAnchor>
  <xdr:twoCellAnchor>
    <xdr:from>
      <xdr:col>0</xdr:col>
      <xdr:colOff>102869</xdr:colOff>
      <xdr:row>10</xdr:row>
      <xdr:rowOff>64602</xdr:rowOff>
    </xdr:from>
    <xdr:to>
      <xdr:col>3</xdr:col>
      <xdr:colOff>466724</xdr:colOff>
      <xdr:row>13</xdr:row>
      <xdr:rowOff>37931</xdr:rowOff>
    </xdr:to>
    <xdr:sp macro="" textlink="">
      <xdr:nvSpPr>
        <xdr:cNvPr id="6" name="Título 1">
          <a:extLst>
            <a:ext uri="{FF2B5EF4-FFF2-40B4-BE49-F238E27FC236}">
              <a16:creationId xmlns:a16="http://schemas.microsoft.com/office/drawing/2014/main" id="{CC20164E-AB62-4E06-B8E7-E73CC69E7CFE}"/>
            </a:ext>
          </a:extLst>
        </xdr:cNvPr>
        <xdr:cNvSpPr txBox="1">
          <a:spLocks/>
        </xdr:cNvSpPr>
      </xdr:nvSpPr>
      <xdr:spPr>
        <a:xfrm>
          <a:off x="102869" y="1921977"/>
          <a:ext cx="2649855" cy="449579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400" i="0">
              <a:solidFill>
                <a:schemeClr val="tx1">
                  <a:lumMod val="85000"/>
                  <a:lumOff val="15000"/>
                </a:schemeClr>
              </a:solidFill>
              <a:latin typeface="Arial" panose="020B0604020202020204" pitchFamily="34" charset="0"/>
              <a:ea typeface="Cambria" panose="02040503050406030204" pitchFamily="18" charset="0"/>
              <a:cs typeface="Arial" panose="020B0604020202020204" pitchFamily="34" charset="0"/>
            </a:rPr>
            <a:t>Resultados a septiembre 2026</a:t>
          </a:r>
        </a:p>
      </xdr:txBody>
    </xdr:sp>
    <xdr:clientData/>
  </xdr:twoCellAnchor>
  <xdr:twoCellAnchor>
    <xdr:from>
      <xdr:col>0</xdr:col>
      <xdr:colOff>123825</xdr:colOff>
      <xdr:row>21</xdr:row>
      <xdr:rowOff>85725</xdr:rowOff>
    </xdr:from>
    <xdr:to>
      <xdr:col>2</xdr:col>
      <xdr:colOff>475298</xdr:colOff>
      <xdr:row>27</xdr:row>
      <xdr:rowOff>13281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2B5A4DD1-7DB9-46FC-81C8-0AFA058B4C3B}"/>
            </a:ext>
          </a:extLst>
        </xdr:cNvPr>
        <xdr:cNvGrpSpPr/>
      </xdr:nvGrpSpPr>
      <xdr:grpSpPr>
        <a:xfrm>
          <a:off x="123825" y="3829050"/>
          <a:ext cx="1875473" cy="756231"/>
          <a:chOff x="76200" y="3829050"/>
          <a:chExt cx="1875473" cy="756231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61508171-0776-4990-9C8E-442AF5C1E25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973"/>
          <a:stretch>
            <a:fillRect/>
          </a:stretch>
        </xdr:blipFill>
        <xdr:spPr>
          <a:xfrm>
            <a:off x="876300" y="3829050"/>
            <a:ext cx="1075373" cy="673549"/>
          </a:xfrm>
          <a:prstGeom prst="rect">
            <a:avLst/>
          </a:prstGeom>
        </xdr:spPr>
      </xdr:pic>
      <xdr:pic>
        <xdr:nvPicPr>
          <xdr:cNvPr id="13" name="Gráfico 22">
            <a:extLst>
              <a:ext uri="{FF2B5EF4-FFF2-40B4-BE49-F238E27FC236}">
                <a16:creationId xmlns:a16="http://schemas.microsoft.com/office/drawing/2014/main" id="{456E0D25-6312-46F1-816C-8F135780771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96DAC541-7B7A-43D3-8B79-37D633B846F1}">
                <asvg:svgBlip xmlns:asvg="http://schemas.microsoft.com/office/drawing/2016/SVG/main" r:embed="rId4"/>
              </a:ext>
            </a:extLst>
          </a:blip>
          <a:srcRect l="18326" r="16306"/>
          <a:stretch>
            <a:fillRect/>
          </a:stretch>
        </xdr:blipFill>
        <xdr:spPr>
          <a:xfrm>
            <a:off x="76200" y="3895725"/>
            <a:ext cx="800100" cy="689556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10</xdr:row>
      <xdr:rowOff>28575</xdr:rowOff>
    </xdr:from>
    <xdr:to>
      <xdr:col>8</xdr:col>
      <xdr:colOff>694373</xdr:colOff>
      <xdr:row>14</xdr:row>
      <xdr:rowOff>22806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1023EDEB-401F-4713-965D-DD0FBE03A5B6}"/>
            </a:ext>
          </a:extLst>
        </xdr:cNvPr>
        <xdr:cNvGrpSpPr/>
      </xdr:nvGrpSpPr>
      <xdr:grpSpPr>
        <a:xfrm>
          <a:off x="4457700" y="1933575"/>
          <a:ext cx="1875473" cy="756231"/>
          <a:chOff x="76200" y="3829050"/>
          <a:chExt cx="1875473" cy="756231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7B07BD5F-B4AE-A083-0CB1-D7B944370DE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973"/>
          <a:stretch>
            <a:fillRect/>
          </a:stretch>
        </xdr:blipFill>
        <xdr:spPr>
          <a:xfrm>
            <a:off x="876300" y="3829050"/>
            <a:ext cx="1075373" cy="673549"/>
          </a:xfrm>
          <a:prstGeom prst="rect">
            <a:avLst/>
          </a:prstGeom>
        </xdr:spPr>
      </xdr:pic>
      <xdr:pic>
        <xdr:nvPicPr>
          <xdr:cNvPr id="6" name="Gráfico 22">
            <a:extLst>
              <a:ext uri="{FF2B5EF4-FFF2-40B4-BE49-F238E27FC236}">
                <a16:creationId xmlns:a16="http://schemas.microsoft.com/office/drawing/2014/main" id="{AD6B2215-7A3C-2EA6-7C0F-A7FEEC25371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 l="18326" r="16306"/>
          <a:stretch>
            <a:fillRect/>
          </a:stretch>
        </xdr:blipFill>
        <xdr:spPr>
          <a:xfrm>
            <a:off x="76200" y="3895725"/>
            <a:ext cx="800100" cy="68955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276225</xdr:colOff>
      <xdr:row>6</xdr:row>
      <xdr:rowOff>47625</xdr:rowOff>
    </xdr:from>
    <xdr:to>
      <xdr:col>8</xdr:col>
      <xdr:colOff>761999</xdr:colOff>
      <xdr:row>8</xdr:row>
      <xdr:rowOff>171892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EAF9813-F5D8-4FB2-A734-9B0A44ECFB5D}"/>
            </a:ext>
          </a:extLst>
        </xdr:cNvPr>
        <xdr:cNvSpPr/>
      </xdr:nvSpPr>
      <xdr:spPr>
        <a:xfrm>
          <a:off x="276225" y="1190625"/>
          <a:ext cx="6124574" cy="505267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2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Cambria" panose="02040503050406030204" pitchFamily="18" charset="0"/>
              <a:cs typeface="Arial" panose="020B0604020202020204" pitchFamily="34" charset="0"/>
            </a:rPr>
            <a:t>Suplemento Financiero - NIIF 17&amp;9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10</xdr:row>
      <xdr:rowOff>57150</xdr:rowOff>
    </xdr:from>
    <xdr:to>
      <xdr:col>8</xdr:col>
      <xdr:colOff>65723</xdr:colOff>
      <xdr:row>14</xdr:row>
      <xdr:rowOff>51381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BE6108D8-3910-420A-B8F4-F9CC0C533895}"/>
            </a:ext>
          </a:extLst>
        </xdr:cNvPr>
        <xdr:cNvGrpSpPr/>
      </xdr:nvGrpSpPr>
      <xdr:grpSpPr>
        <a:xfrm>
          <a:off x="3829050" y="1962150"/>
          <a:ext cx="1875473" cy="756231"/>
          <a:chOff x="76200" y="3829050"/>
          <a:chExt cx="1875473" cy="756231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F539BF21-90B0-7C8B-09E4-0CCC2977156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973"/>
          <a:stretch>
            <a:fillRect/>
          </a:stretch>
        </xdr:blipFill>
        <xdr:spPr>
          <a:xfrm>
            <a:off x="876300" y="3829050"/>
            <a:ext cx="1075373" cy="673549"/>
          </a:xfrm>
          <a:prstGeom prst="rect">
            <a:avLst/>
          </a:prstGeom>
        </xdr:spPr>
      </xdr:pic>
      <xdr:pic>
        <xdr:nvPicPr>
          <xdr:cNvPr id="6" name="Gráfico 22">
            <a:extLst>
              <a:ext uri="{FF2B5EF4-FFF2-40B4-BE49-F238E27FC236}">
                <a16:creationId xmlns:a16="http://schemas.microsoft.com/office/drawing/2014/main" id="{6846E1CD-8868-05BB-3F32-B454D3332C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 l="18326" r="16306"/>
          <a:stretch>
            <a:fillRect/>
          </a:stretch>
        </xdr:blipFill>
        <xdr:spPr>
          <a:xfrm>
            <a:off x="76200" y="3895725"/>
            <a:ext cx="800100" cy="68955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276225</xdr:colOff>
      <xdr:row>6</xdr:row>
      <xdr:rowOff>47625</xdr:rowOff>
    </xdr:from>
    <xdr:to>
      <xdr:col>8</xdr:col>
      <xdr:colOff>695324</xdr:colOff>
      <xdr:row>8</xdr:row>
      <xdr:rowOff>171892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3BE82D3-AD6A-4414-9ED2-E85CCF2B07A1}"/>
            </a:ext>
          </a:extLst>
        </xdr:cNvPr>
        <xdr:cNvSpPr/>
      </xdr:nvSpPr>
      <xdr:spPr>
        <a:xfrm>
          <a:off x="276225" y="1190625"/>
          <a:ext cx="6057899" cy="505267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2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Cambria" panose="02040503050406030204" pitchFamily="18" charset="0"/>
              <a:cs typeface="Arial" panose="020B0604020202020204" pitchFamily="34" charset="0"/>
            </a:rPr>
            <a:t>Suplemento Financiero - NIIF 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DBE17-CD98-4D51-B34C-F8E1A155B85C}">
  <sheetPr>
    <tabColor rgb="FFE74545"/>
  </sheetPr>
  <dimension ref="A1:I29"/>
  <sheetViews>
    <sheetView showGridLines="0" tabSelected="1" zoomScaleNormal="100" workbookViewId="0"/>
  </sheetViews>
  <sheetFormatPr baseColWidth="10" defaultColWidth="11.42578125" defaultRowHeight="14.25" x14ac:dyDescent="0.2"/>
  <cols>
    <col min="1" max="4" width="11.42578125" style="2"/>
    <col min="5" max="5" width="12.140625" style="2" customWidth="1"/>
    <col min="6" max="7" width="12" style="2" customWidth="1"/>
    <col min="8" max="8" width="11.5703125" style="2" customWidth="1"/>
    <col min="9" max="9" width="33.85546875" style="10" customWidth="1"/>
    <col min="10" max="16384" width="11.42578125" style="2"/>
  </cols>
  <sheetData>
    <row r="1" spans="9:9" ht="18.75" customHeight="1" x14ac:dyDescent="0.2">
      <c r="I1" s="1" t="s">
        <v>27</v>
      </c>
    </row>
    <row r="2" spans="9:9" ht="7.5" customHeight="1" x14ac:dyDescent="0.2">
      <c r="I2" s="3"/>
    </row>
    <row r="3" spans="9:9" ht="15" customHeight="1" x14ac:dyDescent="0.2">
      <c r="I3" s="4" t="s">
        <v>18</v>
      </c>
    </row>
    <row r="4" spans="9:9" ht="15" customHeight="1" x14ac:dyDescent="0.2">
      <c r="I4" s="5" t="s">
        <v>19</v>
      </c>
    </row>
    <row r="5" spans="9:9" ht="15" customHeight="1" x14ac:dyDescent="0.2">
      <c r="I5" s="5" t="s">
        <v>24</v>
      </c>
    </row>
    <row r="6" spans="9:9" ht="15" customHeight="1" x14ac:dyDescent="0.2">
      <c r="I6" s="5" t="s">
        <v>20</v>
      </c>
    </row>
    <row r="7" spans="9:9" ht="15" customHeight="1" x14ac:dyDescent="0.2">
      <c r="I7" s="6" t="s">
        <v>15</v>
      </c>
    </row>
    <row r="8" spans="9:9" ht="15" customHeight="1" x14ac:dyDescent="0.2">
      <c r="I8" s="6" t="s">
        <v>21</v>
      </c>
    </row>
    <row r="9" spans="9:9" ht="15" customHeight="1" x14ac:dyDescent="0.2">
      <c r="I9" s="6" t="s">
        <v>22</v>
      </c>
    </row>
    <row r="10" spans="9:9" ht="15" customHeight="1" x14ac:dyDescent="0.2">
      <c r="I10" s="6" t="s">
        <v>23</v>
      </c>
    </row>
    <row r="11" spans="9:9" ht="7.5" customHeight="1" x14ac:dyDescent="0.2">
      <c r="I11" s="3"/>
    </row>
    <row r="12" spans="9:9" ht="15" customHeight="1" x14ac:dyDescent="0.2">
      <c r="I12" s="4" t="s">
        <v>112</v>
      </c>
    </row>
    <row r="13" spans="9:9" ht="15" customHeight="1" x14ac:dyDescent="0.2">
      <c r="I13" s="5" t="s">
        <v>19</v>
      </c>
    </row>
    <row r="14" spans="9:9" ht="15" customHeight="1" x14ac:dyDescent="0.2">
      <c r="I14" s="5" t="s">
        <v>24</v>
      </c>
    </row>
    <row r="15" spans="9:9" ht="15" customHeight="1" x14ac:dyDescent="0.2">
      <c r="I15" s="5" t="s">
        <v>20</v>
      </c>
    </row>
    <row r="16" spans="9:9" ht="15" customHeight="1" x14ac:dyDescent="0.2">
      <c r="I16" s="6" t="s">
        <v>15</v>
      </c>
    </row>
    <row r="17" spans="1:9" ht="15" customHeight="1" x14ac:dyDescent="0.2">
      <c r="I17" s="6" t="s">
        <v>21</v>
      </c>
    </row>
    <row r="18" spans="1:9" ht="15" customHeight="1" x14ac:dyDescent="0.2">
      <c r="I18" s="6" t="s">
        <v>22</v>
      </c>
    </row>
    <row r="19" spans="1:9" ht="15" customHeight="1" x14ac:dyDescent="0.2">
      <c r="I19" s="6" t="s">
        <v>23</v>
      </c>
    </row>
    <row r="20" spans="1:9" ht="6.75" customHeight="1" x14ac:dyDescent="0.2">
      <c r="I20" s="3"/>
    </row>
    <row r="21" spans="1:9" x14ac:dyDescent="0.2">
      <c r="I21" s="7" t="s">
        <v>211</v>
      </c>
    </row>
    <row r="22" spans="1:9" ht="7.5" customHeight="1" x14ac:dyDescent="0.2">
      <c r="I22" s="7"/>
    </row>
    <row r="23" spans="1:9" x14ac:dyDescent="0.2">
      <c r="I23" s="7" t="s">
        <v>210</v>
      </c>
    </row>
    <row r="24" spans="1:9" ht="7.5" customHeight="1" x14ac:dyDescent="0.2">
      <c r="I24" s="7"/>
    </row>
    <row r="25" spans="1:9" x14ac:dyDescent="0.2">
      <c r="I25" s="7" t="s">
        <v>25</v>
      </c>
    </row>
    <row r="26" spans="1:9" ht="7.5" customHeight="1" x14ac:dyDescent="0.2">
      <c r="I26" s="7"/>
    </row>
    <row r="27" spans="1:9" x14ac:dyDescent="0.2">
      <c r="I27" s="7" t="s">
        <v>26</v>
      </c>
    </row>
    <row r="28" spans="1:9" ht="7.5" customHeight="1" x14ac:dyDescent="0.2">
      <c r="I28" s="3"/>
    </row>
    <row r="29" spans="1:9" ht="3" customHeight="1" x14ac:dyDescent="0.2">
      <c r="A29" s="8"/>
      <c r="B29" s="8"/>
      <c r="C29" s="8"/>
      <c r="D29" s="8"/>
      <c r="E29" s="8"/>
      <c r="F29" s="8"/>
      <c r="G29" s="8"/>
      <c r="H29" s="8"/>
      <c r="I29" s="9"/>
    </row>
  </sheetData>
  <hyperlinks>
    <hyperlink ref="I4" location="'Balance - NIIF 17&amp;9'!A1" display="Balance" xr:uid="{FE2BEE06-75C7-458B-8E29-1B6FC9F4F468}"/>
    <hyperlink ref="I5" location="'P&amp;G - NIIF 17&amp;9'!A1" display="Cuenta de Resultados" xr:uid="{8C6665BE-6ED0-43FA-91AF-EBEDC746B0DA}"/>
    <hyperlink ref="I6" location="'Líneas de Negocio - NIIF 17&amp;9'!A1" display="Líneas de Negocio" xr:uid="{E70D77EB-26A1-41E1-AB47-54ADE5E3CC66}"/>
    <hyperlink ref="I8" location="'Hogar - NIIF 17&amp;9'!A1" display="Hogar" xr:uid="{AB5156D6-EA76-429A-BBDD-3B3C1DC45395}"/>
    <hyperlink ref="I9" location="'Salud - NIIF 17&amp;9'!A1" display="Salud" xr:uid="{F029259D-3D98-4A75-8E82-F7BA2FDA8A97}"/>
    <hyperlink ref="I10" location="'Otros - NIIF 17&amp;9'!A1" display="Otros" xr:uid="{E00B0154-20B2-4BDE-9A31-EDF9564A2FB3}"/>
    <hyperlink ref="I25" location="Inversiones!A1" display="Inversiones" xr:uid="{B737B1AA-133E-49F4-B9D1-C05F75064CE0}"/>
    <hyperlink ref="I27" location="Solvencia!A1" display="Solvencia" xr:uid="{008650B0-7C88-4A41-8497-3E1E93E0CC5E}"/>
    <hyperlink ref="I7" location="'Motor - NIIF 17&amp;9'!A1" display="Motor" xr:uid="{FE9C15AC-4688-4226-814C-BEE32E925A47}"/>
    <hyperlink ref="I14" location="'P&amp;G - NIIF 4'!A1" display="Cuenta de Resultados" xr:uid="{A2E814B9-2EB9-465F-8ECB-28DCD336A81C}"/>
    <hyperlink ref="I15" location="'Líneas de Negocio - NIIF 4'!A1" display="Líneas de Negocio" xr:uid="{11689757-B3F6-428C-8D60-3BF86FFD9A3E}"/>
    <hyperlink ref="I16" location="'Motor - NIIF 4'!A1" display="Motor" xr:uid="{1A20652F-C454-4CB8-9EAD-5D022499294E}"/>
    <hyperlink ref="I17" location="'Hogar - NIIF 4'!A1" display="Hogar" xr:uid="{19B8343C-592B-415F-8EF4-E6C9ED2D6CCA}"/>
    <hyperlink ref="I18" location="'Salud - NIIF 4'!A1" display="Salud" xr:uid="{2B6417BA-6DEC-4F58-9516-F1461FF09303}"/>
    <hyperlink ref="I19" location="'Otros - NIIF 4'!A1" display="Otros" xr:uid="{6DAAA5AE-A4DB-426E-82AA-10860501E1AD}"/>
    <hyperlink ref="I23" location="'Ratio Combinado'!A1" display="Ratio combinado (NIIF4 - NIIF17)" xr:uid="{3E5E2347-E93E-494C-B4FF-CEF2612FDAE8}"/>
    <hyperlink ref="I13" location="'Balance - NIIF 4'!A1" display="Balance" xr:uid="{BA4E8932-DF26-4E5F-8FA5-BE72105830B0}"/>
    <hyperlink ref="I21" location="'Conciliación resultado NIIF17&amp;9'!A1" display="Conciliación Resultado NIIF 17&amp;9" xr:uid="{638B3546-662E-4BEB-BC3D-4306D547D819}"/>
  </hyperlinks>
  <pageMargins left="0.7" right="0.7" top="0.75" bottom="0.75" header="0.3" footer="0.3"/>
  <pageSetup paperSize="9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CC3D-3892-4AA4-8947-B5E557865071}">
  <sheetPr>
    <tabColor theme="1"/>
  </sheetPr>
  <dimension ref="B2"/>
  <sheetViews>
    <sheetView showGridLines="0" workbookViewId="0"/>
  </sheetViews>
  <sheetFormatPr baseColWidth="10" defaultRowHeight="15" x14ac:dyDescent="0.25"/>
  <cols>
    <col min="1" max="1" width="4.5703125" customWidth="1"/>
  </cols>
  <sheetData>
    <row r="2" spans="2:2" x14ac:dyDescent="0.25">
      <c r="B2" s="11" t="s">
        <v>27</v>
      </c>
    </row>
  </sheetData>
  <hyperlinks>
    <hyperlink ref="B2" location="'Suplemento Financiero&gt;&gt;&gt;'!A1" display="ÍNDICE" xr:uid="{BA9F9D9D-F0C0-4DFD-86D9-8AC4FFA59BBA}"/>
  </hyperlinks>
  <pageMargins left="0.7" right="0.7" top="0.75" bottom="0.75" header="0.3" footer="0.3"/>
  <pageSetup paperSize="9" orientation="portrait" r:id="rId1"/>
  <headerFooter>
    <oddHeader>&amp;L&amp;"Aptos"&amp;10&amp;K000000 Interno&amp;1#_x000D_</oddHeader>
    <oddFooter>&amp;C_x000D_&amp;1#&amp;"Aptos"&amp;8&amp;K000000 Uso Interno - No compartir fuera de la organización.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4547-99F9-47F9-90D5-99492D6518B4}">
  <sheetPr>
    <tabColor theme="2" tint="-9.9978637043366805E-2"/>
  </sheetPr>
  <dimension ref="B1:I41"/>
  <sheetViews>
    <sheetView showGridLines="0" zoomScaleNormal="100" workbookViewId="0"/>
  </sheetViews>
  <sheetFormatPr baseColWidth="10" defaultColWidth="11.42578125" defaultRowHeight="14.25" x14ac:dyDescent="0.25"/>
  <cols>
    <col min="1" max="1" width="1.5703125" style="13" customWidth="1"/>
    <col min="2" max="2" width="10.5703125" style="13" customWidth="1"/>
    <col min="3" max="3" width="1.5703125" style="13" customWidth="1"/>
    <col min="4" max="4" width="55.85546875" style="13" customWidth="1"/>
    <col min="5" max="9" width="13.28515625" style="13" customWidth="1"/>
    <col min="10" max="16384" width="11.42578125" style="13"/>
  </cols>
  <sheetData>
    <row r="1" spans="2:9" ht="16.5" customHeight="1" x14ac:dyDescent="0.25">
      <c r="B1" s="12"/>
    </row>
    <row r="2" spans="2:9" ht="18.75" customHeight="1" thickBot="1" x14ac:dyDescent="0.3">
      <c r="B2" s="11" t="s">
        <v>27</v>
      </c>
      <c r="D2" s="14" t="s">
        <v>33</v>
      </c>
      <c r="E2" s="15"/>
      <c r="F2" s="15"/>
      <c r="G2" s="15"/>
      <c r="H2" s="15"/>
      <c r="I2" s="15"/>
    </row>
    <row r="4" spans="2:9" ht="15.75" customHeight="1" thickBot="1" x14ac:dyDescent="0.3">
      <c r="D4" s="16" t="s">
        <v>28</v>
      </c>
      <c r="E4" s="17" t="s">
        <v>16</v>
      </c>
      <c r="F4" s="17" t="s">
        <v>94</v>
      </c>
      <c r="G4" s="17" t="s">
        <v>219</v>
      </c>
      <c r="H4" s="17" t="s">
        <v>229</v>
      </c>
      <c r="I4" s="18" t="s">
        <v>237</v>
      </c>
    </row>
    <row r="5" spans="2:9" ht="15.75" customHeight="1" x14ac:dyDescent="0.25">
      <c r="D5" s="19" t="s">
        <v>149</v>
      </c>
      <c r="E5" s="20">
        <v>51661</v>
      </c>
      <c r="F5" s="20">
        <v>41746</v>
      </c>
      <c r="G5" s="20">
        <v>16709</v>
      </c>
      <c r="H5" s="20">
        <v>16988</v>
      </c>
      <c r="I5" s="21">
        <v>21456.766510000001</v>
      </c>
    </row>
    <row r="6" spans="2:9" ht="15.75" customHeight="1" x14ac:dyDescent="0.25">
      <c r="D6" s="19" t="s">
        <v>150</v>
      </c>
      <c r="E6" s="20">
        <f>E7</f>
        <v>48818</v>
      </c>
      <c r="F6" s="20">
        <f>F7</f>
        <v>53998</v>
      </c>
      <c r="G6" s="20">
        <f>G7</f>
        <v>57876</v>
      </c>
      <c r="H6" s="20">
        <f>H7</f>
        <v>60066</v>
      </c>
      <c r="I6" s="21">
        <f>I7</f>
        <v>56166.599490000001</v>
      </c>
    </row>
    <row r="7" spans="2:9" ht="15.75" customHeight="1" x14ac:dyDescent="0.25">
      <c r="D7" s="22" t="s">
        <v>151</v>
      </c>
      <c r="E7" s="20">
        <v>48818</v>
      </c>
      <c r="F7" s="20">
        <v>53998</v>
      </c>
      <c r="G7" s="20">
        <v>57876</v>
      </c>
      <c r="H7" s="20">
        <v>60066</v>
      </c>
      <c r="I7" s="21">
        <v>56166.599490000001</v>
      </c>
    </row>
    <row r="8" spans="2:9" ht="15.75" customHeight="1" x14ac:dyDescent="0.25">
      <c r="D8" s="19" t="s">
        <v>152</v>
      </c>
      <c r="E8" s="20">
        <f>SUM(E9,E10)</f>
        <v>690846</v>
      </c>
      <c r="F8" s="20">
        <f>SUM(F9,F10)</f>
        <v>823345</v>
      </c>
      <c r="G8" s="20">
        <f>SUM(G9,G10)</f>
        <v>925367</v>
      </c>
      <c r="H8" s="20">
        <f>SUM(H9,H10)</f>
        <v>1075297</v>
      </c>
      <c r="I8" s="21">
        <f>SUM(I9,I10)</f>
        <v>1152565.07226</v>
      </c>
    </row>
    <row r="9" spans="2:9" ht="15.75" customHeight="1" x14ac:dyDescent="0.25">
      <c r="D9" s="22" t="s">
        <v>151</v>
      </c>
      <c r="E9" s="20">
        <v>72068</v>
      </c>
      <c r="F9" s="20">
        <v>63524</v>
      </c>
      <c r="G9" s="20">
        <v>74918</v>
      </c>
      <c r="H9" s="20">
        <v>83292</v>
      </c>
      <c r="I9" s="21">
        <v>79300.389150000003</v>
      </c>
    </row>
    <row r="10" spans="2:9" ht="15.75" customHeight="1" x14ac:dyDescent="0.25">
      <c r="D10" s="22" t="s">
        <v>153</v>
      </c>
      <c r="E10" s="20">
        <v>618778</v>
      </c>
      <c r="F10" s="20">
        <v>759821</v>
      </c>
      <c r="G10" s="20">
        <v>850449</v>
      </c>
      <c r="H10" s="20">
        <v>992005</v>
      </c>
      <c r="I10" s="21">
        <v>1073264.6831100001</v>
      </c>
    </row>
    <row r="11" spans="2:9" ht="15.75" customHeight="1" x14ac:dyDescent="0.25">
      <c r="D11" s="19" t="s">
        <v>154</v>
      </c>
      <c r="E11" s="20">
        <v>22373</v>
      </c>
      <c r="F11" s="20">
        <v>15456</v>
      </c>
      <c r="G11" s="20">
        <v>34341</v>
      </c>
      <c r="H11" s="20">
        <v>10979</v>
      </c>
      <c r="I11" s="21">
        <v>12040.809519999999</v>
      </c>
    </row>
    <row r="12" spans="2:9" ht="15.75" customHeight="1" x14ac:dyDescent="0.25">
      <c r="D12" s="19" t="s">
        <v>155</v>
      </c>
      <c r="E12" s="20">
        <v>7808</v>
      </c>
      <c r="F12" s="20">
        <v>5909</v>
      </c>
      <c r="G12" s="20">
        <v>4652</v>
      </c>
      <c r="H12" s="20">
        <v>5062</v>
      </c>
      <c r="I12" s="21">
        <v>0</v>
      </c>
    </row>
    <row r="13" spans="2:9" ht="15.75" customHeight="1" x14ac:dyDescent="0.25">
      <c r="D13" s="19" t="s">
        <v>156</v>
      </c>
      <c r="E13" s="20">
        <v>21957</v>
      </c>
      <c r="F13" s="20">
        <v>31939</v>
      </c>
      <c r="G13" s="20">
        <v>34097</v>
      </c>
      <c r="H13" s="20">
        <v>29151</v>
      </c>
      <c r="I13" s="21">
        <v>33953.912601557859</v>
      </c>
    </row>
    <row r="14" spans="2:9" ht="15.75" customHeight="1" x14ac:dyDescent="0.25">
      <c r="D14" s="19" t="s">
        <v>157</v>
      </c>
      <c r="E14" s="20">
        <f>SUM(E15,E16)</f>
        <v>110044</v>
      </c>
      <c r="F14" s="20">
        <f>SUM(F15,F16)</f>
        <v>101600</v>
      </c>
      <c r="G14" s="20">
        <f>SUM(G15,G16)</f>
        <v>100807</v>
      </c>
      <c r="H14" s="20">
        <f>SUM(H15,H16)</f>
        <v>103414</v>
      </c>
      <c r="I14" s="21">
        <f>SUM(I15,I16)</f>
        <v>109944.74918000001</v>
      </c>
    </row>
    <row r="15" spans="2:9" ht="15.75" customHeight="1" x14ac:dyDescent="0.25">
      <c r="D15" s="22" t="s">
        <v>158</v>
      </c>
      <c r="E15" s="20">
        <v>45368</v>
      </c>
      <c r="F15" s="20">
        <v>43077</v>
      </c>
      <c r="G15" s="20">
        <v>42351</v>
      </c>
      <c r="H15" s="20">
        <v>42471</v>
      </c>
      <c r="I15" s="21">
        <v>41829.942350000005</v>
      </c>
    </row>
    <row r="16" spans="2:9" ht="15.75" customHeight="1" x14ac:dyDescent="0.25">
      <c r="D16" s="22" t="s">
        <v>159</v>
      </c>
      <c r="E16" s="20">
        <v>64676</v>
      </c>
      <c r="F16" s="20">
        <v>58523</v>
      </c>
      <c r="G16" s="20">
        <v>58456</v>
      </c>
      <c r="H16" s="20">
        <v>60943</v>
      </c>
      <c r="I16" s="21">
        <v>68114.806830000001</v>
      </c>
    </row>
    <row r="17" spans="4:9" ht="15.75" customHeight="1" x14ac:dyDescent="0.25">
      <c r="D17" s="19" t="s">
        <v>160</v>
      </c>
      <c r="E17" s="20">
        <v>14482</v>
      </c>
      <c r="F17" s="20">
        <v>29188</v>
      </c>
      <c r="G17" s="20">
        <v>45345</v>
      </c>
      <c r="H17" s="20">
        <v>54621</v>
      </c>
      <c r="I17" s="21">
        <v>65737.54651</v>
      </c>
    </row>
    <row r="18" spans="4:9" s="10" customFormat="1" ht="15.75" customHeight="1" thickBot="1" x14ac:dyDescent="0.3">
      <c r="D18" s="23" t="s">
        <v>161</v>
      </c>
      <c r="E18" s="20">
        <v>34437</v>
      </c>
      <c r="F18" s="20">
        <v>22141</v>
      </c>
      <c r="G18" s="20">
        <v>16942</v>
      </c>
      <c r="H18" s="20">
        <v>19122</v>
      </c>
      <c r="I18" s="24">
        <v>27626.082747499997</v>
      </c>
    </row>
    <row r="19" spans="4:9" s="10" customFormat="1" ht="15.75" customHeight="1" thickBot="1" x14ac:dyDescent="0.3">
      <c r="D19" s="25" t="s">
        <v>162</v>
      </c>
      <c r="E19" s="29">
        <f>SUM(E5,E6,E8,E11,E12,E13,E14,E17,E18)</f>
        <v>1002426</v>
      </c>
      <c r="F19" s="29">
        <f>SUM(F5,F6,F8,F11,F12,F13,F14,F17,F18)</f>
        <v>1125322</v>
      </c>
      <c r="G19" s="29">
        <f>SUM(G5,G6,G8,G11,G12,G13,G14,G17,G18)</f>
        <v>1236136</v>
      </c>
      <c r="H19" s="29">
        <f>SUM(H5,H6,H8,H11,H12,H13,H14,H17,H18)</f>
        <v>1374700</v>
      </c>
      <c r="I19" s="26">
        <f>SUM(I5,I6,I8,I11,I12,I13,I14,I17,I18)</f>
        <v>1479491.5388190576</v>
      </c>
    </row>
    <row r="20" spans="4:9" ht="6.75" customHeight="1" x14ac:dyDescent="0.25"/>
    <row r="21" spans="4:9" x14ac:dyDescent="0.25">
      <c r="E21" s="27"/>
      <c r="F21" s="27"/>
      <c r="G21" s="27"/>
      <c r="H21" s="27"/>
      <c r="I21" s="27" t="s">
        <v>29</v>
      </c>
    </row>
    <row r="24" spans="4:9" ht="15.75" customHeight="1" thickBot="1" x14ac:dyDescent="0.3">
      <c r="D24" s="16" t="s">
        <v>42</v>
      </c>
      <c r="E24" s="17" t="s">
        <v>16</v>
      </c>
      <c r="F24" s="17" t="s">
        <v>94</v>
      </c>
      <c r="G24" s="17" t="s">
        <v>219</v>
      </c>
      <c r="H24" s="17" t="s">
        <v>229</v>
      </c>
      <c r="I24" s="18" t="s">
        <v>237</v>
      </c>
    </row>
    <row r="25" spans="4:9" ht="15.75" customHeight="1" x14ac:dyDescent="0.25">
      <c r="D25" s="19" t="s">
        <v>163</v>
      </c>
      <c r="E25" s="20">
        <v>59288</v>
      </c>
      <c r="F25" s="20">
        <v>65313</v>
      </c>
      <c r="G25" s="20">
        <v>77315</v>
      </c>
      <c r="H25" s="20">
        <v>69850</v>
      </c>
      <c r="I25" s="21">
        <v>86496.126100000009</v>
      </c>
    </row>
    <row r="26" spans="4:9" ht="15.75" customHeight="1" x14ac:dyDescent="0.25">
      <c r="D26" s="19" t="s">
        <v>155</v>
      </c>
      <c r="E26" s="20">
        <v>0</v>
      </c>
      <c r="F26" s="20">
        <v>0</v>
      </c>
      <c r="G26" s="20">
        <v>0</v>
      </c>
      <c r="H26" s="20">
        <v>0</v>
      </c>
      <c r="I26" s="21">
        <v>0</v>
      </c>
    </row>
    <row r="27" spans="4:9" ht="15.75" customHeight="1" x14ac:dyDescent="0.25">
      <c r="D27" s="19" t="s">
        <v>164</v>
      </c>
      <c r="E27" s="20">
        <f>SUM(E28,E29)</f>
        <v>610281</v>
      </c>
      <c r="F27" s="20">
        <f>SUM(F28,F29)</f>
        <v>715311</v>
      </c>
      <c r="G27" s="20">
        <f>SUM(G28,G29)</f>
        <v>767466</v>
      </c>
      <c r="H27" s="20">
        <f>SUM(H28,H29)</f>
        <v>853522</v>
      </c>
      <c r="I27" s="21">
        <f>SUM(I28,I29)</f>
        <v>896075.05745866604</v>
      </c>
    </row>
    <row r="28" spans="4:9" ht="15.75" customHeight="1" x14ac:dyDescent="0.25">
      <c r="D28" s="22" t="s">
        <v>172</v>
      </c>
      <c r="E28" s="20">
        <v>325056</v>
      </c>
      <c r="F28" s="20">
        <v>339352</v>
      </c>
      <c r="G28" s="20">
        <v>362277</v>
      </c>
      <c r="H28" s="20">
        <v>404153</v>
      </c>
      <c r="I28" s="21">
        <v>429647.55469166604</v>
      </c>
    </row>
    <row r="29" spans="4:9" ht="15.75" customHeight="1" x14ac:dyDescent="0.25">
      <c r="D29" s="22" t="s">
        <v>173</v>
      </c>
      <c r="E29" s="20">
        <v>285225</v>
      </c>
      <c r="F29" s="20">
        <v>375959</v>
      </c>
      <c r="G29" s="20">
        <v>405189</v>
      </c>
      <c r="H29" s="20">
        <v>449369</v>
      </c>
      <c r="I29" s="21">
        <v>466427.502767</v>
      </c>
    </row>
    <row r="30" spans="4:9" ht="15.75" customHeight="1" x14ac:dyDescent="0.25">
      <c r="D30" s="19" t="s">
        <v>165</v>
      </c>
      <c r="E30" s="20">
        <v>780</v>
      </c>
      <c r="F30" s="20">
        <v>375</v>
      </c>
      <c r="G30" s="20">
        <v>3649</v>
      </c>
      <c r="H30" s="20">
        <v>9048</v>
      </c>
      <c r="I30" s="21">
        <v>13062.972940000001</v>
      </c>
    </row>
    <row r="31" spans="4:9" ht="15.75" customHeight="1" thickBot="1" x14ac:dyDescent="0.3">
      <c r="D31" s="19" t="s">
        <v>166</v>
      </c>
      <c r="E31" s="20">
        <v>31746</v>
      </c>
      <c r="F31" s="20">
        <v>31288</v>
      </c>
      <c r="G31" s="20">
        <v>29389</v>
      </c>
      <c r="H31" s="20">
        <v>37825</v>
      </c>
      <c r="I31" s="21">
        <v>47355.192413926285</v>
      </c>
    </row>
    <row r="32" spans="4:9" ht="15.75" customHeight="1" thickBot="1" x14ac:dyDescent="0.3">
      <c r="D32" s="28" t="s">
        <v>43</v>
      </c>
      <c r="E32" s="29">
        <f>SUM(E25,E26,E27,E30,E31)</f>
        <v>702095</v>
      </c>
      <c r="F32" s="29">
        <f>SUM(F25,F26,F27,F30,F31)</f>
        <v>812287</v>
      </c>
      <c r="G32" s="29">
        <f>SUM(G25,G26,G27,G30,G31)</f>
        <v>877819</v>
      </c>
      <c r="H32" s="29">
        <f>SUM(H25,H26,H27,H30,H31)</f>
        <v>970245</v>
      </c>
      <c r="I32" s="30">
        <f>SUM(I25,I26,I27,I30,I31)</f>
        <v>1042989.3489125923</v>
      </c>
    </row>
    <row r="33" spans="4:9" ht="15.75" customHeight="1" x14ac:dyDescent="0.25">
      <c r="D33" s="19" t="s">
        <v>44</v>
      </c>
      <c r="E33" s="20">
        <v>324243</v>
      </c>
      <c r="F33" s="20">
        <v>330087</v>
      </c>
      <c r="G33" s="20">
        <v>366829</v>
      </c>
      <c r="H33" s="20">
        <v>408301</v>
      </c>
      <c r="I33" s="21">
        <v>460614.57152791129</v>
      </c>
    </row>
    <row r="34" spans="4:9" ht="15.75" customHeight="1" x14ac:dyDescent="0.25">
      <c r="D34" s="19" t="s">
        <v>167</v>
      </c>
      <c r="E34" s="20">
        <f>SUM(E35,E36,E37)</f>
        <v>-23912</v>
      </c>
      <c r="F34" s="20">
        <f>SUM(F35,F36,F37)</f>
        <v>-17052</v>
      </c>
      <c r="G34" s="20">
        <f>SUM(G35,G36,G37)</f>
        <v>-8512</v>
      </c>
      <c r="H34" s="20">
        <f>SUM(H35,H36,H37)</f>
        <v>-3846</v>
      </c>
      <c r="I34" s="21">
        <f>SUM(I35,I36,I37)</f>
        <v>-24112.235947944675</v>
      </c>
    </row>
    <row r="35" spans="4:9" ht="15.75" customHeight="1" x14ac:dyDescent="0.25">
      <c r="D35" s="22" t="s">
        <v>168</v>
      </c>
      <c r="E35" s="20">
        <v>-29856</v>
      </c>
      <c r="F35" s="20">
        <v>-18226</v>
      </c>
      <c r="G35" s="20">
        <v>-8569</v>
      </c>
      <c r="H35" s="20">
        <v>-3624</v>
      </c>
      <c r="I35" s="21">
        <v>-27943.0817675</v>
      </c>
    </row>
    <row r="36" spans="4:9" ht="15.75" customHeight="1" x14ac:dyDescent="0.25">
      <c r="D36" s="22" t="s">
        <v>169</v>
      </c>
      <c r="E36" s="20">
        <v>6241</v>
      </c>
      <c r="F36" s="20">
        <v>1689</v>
      </c>
      <c r="G36" s="20">
        <v>203</v>
      </c>
      <c r="H36" s="20">
        <v>-154</v>
      </c>
      <c r="I36" s="21">
        <v>3955.0581691097123</v>
      </c>
    </row>
    <row r="37" spans="4:9" ht="15.75" customHeight="1" thickBot="1" x14ac:dyDescent="0.3">
      <c r="D37" s="22" t="s">
        <v>170</v>
      </c>
      <c r="E37" s="20">
        <v>-297</v>
      </c>
      <c r="F37" s="20">
        <v>-515</v>
      </c>
      <c r="G37" s="20">
        <v>-146</v>
      </c>
      <c r="H37" s="20">
        <v>-68</v>
      </c>
      <c r="I37" s="21">
        <v>-124.21234955438494</v>
      </c>
    </row>
    <row r="38" spans="4:9" s="10" customFormat="1" ht="15.75" customHeight="1" thickBot="1" x14ac:dyDescent="0.3">
      <c r="D38" s="28" t="s">
        <v>45</v>
      </c>
      <c r="E38" s="29">
        <f>SUM(E33,E34)</f>
        <v>300331</v>
      </c>
      <c r="F38" s="29">
        <f>SUM(F33,F34)</f>
        <v>313035</v>
      </c>
      <c r="G38" s="29">
        <f>SUM(G33,G34)</f>
        <v>358317</v>
      </c>
      <c r="H38" s="29">
        <f>SUM(H33,H34)</f>
        <v>404455</v>
      </c>
      <c r="I38" s="30">
        <f>SUM(I33,I34)</f>
        <v>436502.3355799666</v>
      </c>
    </row>
    <row r="39" spans="4:9" s="10" customFormat="1" ht="15.75" customHeight="1" thickBot="1" x14ac:dyDescent="0.3">
      <c r="D39" s="28" t="s">
        <v>171</v>
      </c>
      <c r="E39" s="29">
        <f>SUM(E38,E32)</f>
        <v>1002426</v>
      </c>
      <c r="F39" s="29">
        <f>SUM(F38,F32)</f>
        <v>1125322</v>
      </c>
      <c r="G39" s="29">
        <f>SUM(G38,G32)</f>
        <v>1236136</v>
      </c>
      <c r="H39" s="29">
        <f>SUM(H38,H32)</f>
        <v>1374700</v>
      </c>
      <c r="I39" s="30">
        <f>SUM(I38,I32)</f>
        <v>1479491.6844925589</v>
      </c>
    </row>
    <row r="40" spans="4:9" ht="6.75" customHeight="1" x14ac:dyDescent="0.25"/>
    <row r="41" spans="4:9" x14ac:dyDescent="0.25">
      <c r="E41" s="27"/>
      <c r="F41" s="27"/>
      <c r="G41" s="27"/>
      <c r="H41" s="27"/>
      <c r="I41" s="27" t="s">
        <v>29</v>
      </c>
    </row>
  </sheetData>
  <hyperlinks>
    <hyperlink ref="B2" location="'Suplemento Financiero&gt;&gt;&gt;'!A1" display="ÍNDICE" xr:uid="{26DCFF93-53A9-4933-AED0-38638A26CB81}"/>
  </hyperlinks>
  <pageMargins left="0.7" right="0.7" top="0.75" bottom="0.75" header="0.3" footer="0.3"/>
  <pageSetup paperSize="9" scale="94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0781-AECC-45B0-A8CB-2CE0F473BCD2}">
  <sheetPr>
    <tabColor theme="2" tint="-9.9978637043366805E-2"/>
  </sheetPr>
  <dimension ref="B1:AJ31"/>
  <sheetViews>
    <sheetView showGridLines="0" zoomScaleNormal="100" workbookViewId="0"/>
  </sheetViews>
  <sheetFormatPr baseColWidth="10" defaultColWidth="11.42578125" defaultRowHeight="14.25" outlineLevelCol="1" x14ac:dyDescent="0.25"/>
  <cols>
    <col min="1" max="1" width="1.5703125" style="13" customWidth="1"/>
    <col min="2" max="2" width="10.7109375" style="13" customWidth="1"/>
    <col min="3" max="3" width="1.5703125" style="13" customWidth="1"/>
    <col min="4" max="4" width="82.28515625" style="13" bestFit="1" customWidth="1"/>
    <col min="5" max="5" width="13.28515625" style="13" customWidth="1"/>
    <col min="6" max="8" width="13.28515625" style="13" hidden="1" customWidth="1" outlineLevel="1"/>
    <col min="9" max="9" width="13.28515625" style="13" customWidth="1" collapsed="1"/>
    <col min="10" max="10" width="13.28515625" style="13" hidden="1" customWidth="1" outlineLevel="1"/>
    <col min="11" max="11" width="13.28515625" style="13" hidden="1" customWidth="1" outlineLevel="1" collapsed="1"/>
    <col min="12" max="12" width="13.28515625" style="13" hidden="1" customWidth="1" outlineLevel="1"/>
    <col min="13" max="13" width="13.28515625" style="13" customWidth="1" collapsed="1"/>
    <col min="14" max="14" width="13.28515625" style="13" hidden="1" customWidth="1" outlineLevel="1"/>
    <col min="15" max="15" width="13.28515625" style="13" hidden="1" customWidth="1" outlineLevel="1" collapsed="1"/>
    <col min="16" max="16" width="13.28515625" style="13" customWidth="1" collapsed="1"/>
    <col min="17" max="17" width="13.28515625" style="13" customWidth="1"/>
    <col min="18" max="19" width="13.28515625" style="13" hidden="1" customWidth="1" outlineLevel="1" collapsed="1"/>
    <col min="20" max="20" width="13.28515625" style="13" customWidth="1" collapsed="1"/>
    <col min="21" max="21" width="3" style="13" customWidth="1"/>
    <col min="22" max="16384" width="11.42578125" style="13"/>
  </cols>
  <sheetData>
    <row r="1" spans="2:36" ht="16.5" customHeight="1" x14ac:dyDescent="0.25"/>
    <row r="2" spans="2:36" ht="18.75" customHeight="1" thickBot="1" x14ac:dyDescent="0.3">
      <c r="B2" s="11" t="s">
        <v>27</v>
      </c>
      <c r="D2" s="14" t="s">
        <v>106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V2" s="14" t="s">
        <v>34</v>
      </c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2:36" x14ac:dyDescent="0.25">
      <c r="B3" s="10"/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2:36" ht="15" thickBot="1" x14ac:dyDescent="0.3">
      <c r="B4" s="10"/>
      <c r="D4" s="23"/>
      <c r="E4" s="33" t="s">
        <v>16</v>
      </c>
      <c r="F4" s="33" t="s">
        <v>17</v>
      </c>
      <c r="G4" s="33" t="s">
        <v>87</v>
      </c>
      <c r="H4" s="33" t="s">
        <v>91</v>
      </c>
      <c r="I4" s="33" t="s">
        <v>94</v>
      </c>
      <c r="J4" s="33" t="s">
        <v>190</v>
      </c>
      <c r="K4" s="33" t="s">
        <v>215</v>
      </c>
      <c r="L4" s="33" t="s">
        <v>217</v>
      </c>
      <c r="M4" s="33" t="s">
        <v>219</v>
      </c>
      <c r="N4" s="33" t="s">
        <v>221</v>
      </c>
      <c r="O4" s="33" t="s">
        <v>224</v>
      </c>
      <c r="P4" s="33" t="s">
        <v>227</v>
      </c>
      <c r="Q4" s="33" t="s">
        <v>229</v>
      </c>
      <c r="R4" s="33" t="s">
        <v>233</v>
      </c>
      <c r="S4" s="33" t="s">
        <v>234</v>
      </c>
      <c r="T4" s="34" t="s">
        <v>237</v>
      </c>
      <c r="V4" s="33" t="s">
        <v>41</v>
      </c>
      <c r="W4" s="33" t="s">
        <v>88</v>
      </c>
      <c r="X4" s="33" t="s">
        <v>92</v>
      </c>
      <c r="Y4" s="33" t="s">
        <v>93</v>
      </c>
      <c r="Z4" s="33" t="s">
        <v>191</v>
      </c>
      <c r="AA4" s="33" t="s">
        <v>216</v>
      </c>
      <c r="AB4" s="33" t="s">
        <v>218</v>
      </c>
      <c r="AC4" s="33" t="s">
        <v>220</v>
      </c>
      <c r="AD4" s="33" t="s">
        <v>222</v>
      </c>
      <c r="AE4" s="33" t="s">
        <v>225</v>
      </c>
      <c r="AF4" s="33" t="s">
        <v>228</v>
      </c>
      <c r="AG4" s="33" t="s">
        <v>230</v>
      </c>
      <c r="AH4" s="33" t="s">
        <v>231</v>
      </c>
      <c r="AI4" s="33" t="s">
        <v>235</v>
      </c>
      <c r="AJ4" s="34" t="s">
        <v>238</v>
      </c>
    </row>
    <row r="5" spans="2:36" x14ac:dyDescent="0.25">
      <c r="B5" s="10"/>
      <c r="D5" s="31" t="s">
        <v>95</v>
      </c>
      <c r="E5" s="35">
        <v>946679</v>
      </c>
      <c r="F5" s="35">
        <v>244209</v>
      </c>
      <c r="G5" s="35">
        <v>491947</v>
      </c>
      <c r="H5" s="35">
        <v>731945</v>
      </c>
      <c r="I5" s="35">
        <v>973281</v>
      </c>
      <c r="J5" s="35">
        <v>251419</v>
      </c>
      <c r="K5" s="35">
        <v>503900</v>
      </c>
      <c r="L5" s="35">
        <v>757629.10199999996</v>
      </c>
      <c r="M5" s="35">
        <v>1019606</v>
      </c>
      <c r="N5" s="35">
        <v>275197.83</v>
      </c>
      <c r="O5" s="35">
        <v>558219</v>
      </c>
      <c r="P5" s="35">
        <v>843814.41700000013</v>
      </c>
      <c r="Q5" s="35">
        <v>1134670</v>
      </c>
      <c r="R5" s="35">
        <v>303229</v>
      </c>
      <c r="S5" s="35">
        <v>609298.05669</v>
      </c>
      <c r="T5" s="36">
        <v>919047.37095999997</v>
      </c>
      <c r="V5" s="35">
        <f t="shared" ref="V5:V21" si="0">F5</f>
        <v>244209</v>
      </c>
      <c r="W5" s="35">
        <f t="shared" ref="W5:W21" si="1">G5-F5</f>
        <v>247738</v>
      </c>
      <c r="X5" s="35">
        <f t="shared" ref="X5:X21" si="2">H5-G5</f>
        <v>239998</v>
      </c>
      <c r="Y5" s="35">
        <f t="shared" ref="Y5:Y21" si="3">I5-H5</f>
        <v>241336</v>
      </c>
      <c r="Z5" s="35">
        <f t="shared" ref="Z5:Z21" si="4">J5</f>
        <v>251419</v>
      </c>
      <c r="AA5" s="35">
        <f t="shared" ref="AA5:AA21" si="5">K5-J5</f>
        <v>252481</v>
      </c>
      <c r="AB5" s="35">
        <f t="shared" ref="AB5:AB21" si="6">L5-K5</f>
        <v>253729.10199999996</v>
      </c>
      <c r="AC5" s="35">
        <f t="shared" ref="AC5:AC21" si="7">M5-L5</f>
        <v>261976.89800000004</v>
      </c>
      <c r="AD5" s="35">
        <f t="shared" ref="AD5:AD21" si="8">N5</f>
        <v>275197.83</v>
      </c>
      <c r="AE5" s="35">
        <f t="shared" ref="AE5:AE21" si="9">O5-N5</f>
        <v>283021.17</v>
      </c>
      <c r="AF5" s="35">
        <f t="shared" ref="AF5:AF21" si="10">P5-O5</f>
        <v>285595.41700000013</v>
      </c>
      <c r="AG5" s="35">
        <f t="shared" ref="AG5:AG21" si="11">Q5-P5</f>
        <v>290855.58299999987</v>
      </c>
      <c r="AH5" s="35">
        <f t="shared" ref="AH5:AH21" si="12">R5</f>
        <v>303229</v>
      </c>
      <c r="AI5" s="35">
        <f>S5-R5</f>
        <v>306069.05669</v>
      </c>
      <c r="AJ5" s="36">
        <f>T5-S5</f>
        <v>309749.31426999997</v>
      </c>
    </row>
    <row r="6" spans="2:36" x14ac:dyDescent="0.25">
      <c r="B6" s="10"/>
      <c r="D6" s="31" t="s">
        <v>89</v>
      </c>
      <c r="E6" s="35">
        <v>925444</v>
      </c>
      <c r="F6" s="35">
        <v>234570</v>
      </c>
      <c r="G6" s="35">
        <v>473663</v>
      </c>
      <c r="H6" s="35">
        <v>716227</v>
      </c>
      <c r="I6" s="35">
        <v>960266</v>
      </c>
      <c r="J6" s="35">
        <v>242618</v>
      </c>
      <c r="K6" s="35">
        <v>486607</v>
      </c>
      <c r="L6" s="35">
        <v>736771.60531775502</v>
      </c>
      <c r="M6" s="35">
        <v>991329</v>
      </c>
      <c r="N6" s="35">
        <v>254640.72</v>
      </c>
      <c r="O6" s="35">
        <v>518858</v>
      </c>
      <c r="P6" s="35">
        <v>794075.97667591798</v>
      </c>
      <c r="Q6" s="35">
        <v>1076705</v>
      </c>
      <c r="R6" s="35">
        <v>283397</v>
      </c>
      <c r="S6" s="35">
        <v>577128.02288000006</v>
      </c>
      <c r="T6" s="36">
        <v>879822.03312530683</v>
      </c>
      <c r="V6" s="35">
        <f t="shared" si="0"/>
        <v>234570</v>
      </c>
      <c r="W6" s="35">
        <f t="shared" si="1"/>
        <v>239093</v>
      </c>
      <c r="X6" s="35">
        <f t="shared" si="2"/>
        <v>242564</v>
      </c>
      <c r="Y6" s="35">
        <f t="shared" si="3"/>
        <v>244039</v>
      </c>
      <c r="Z6" s="35">
        <f t="shared" si="4"/>
        <v>242618</v>
      </c>
      <c r="AA6" s="35">
        <f t="shared" si="5"/>
        <v>243989</v>
      </c>
      <c r="AB6" s="35">
        <f t="shared" si="6"/>
        <v>250164.60531775502</v>
      </c>
      <c r="AC6" s="35">
        <f t="shared" si="7"/>
        <v>254557.39468224498</v>
      </c>
      <c r="AD6" s="35">
        <f t="shared" si="8"/>
        <v>254640.72</v>
      </c>
      <c r="AE6" s="35">
        <f t="shared" si="9"/>
        <v>264217.28000000003</v>
      </c>
      <c r="AF6" s="35">
        <f t="shared" si="10"/>
        <v>275217.97667591798</v>
      </c>
      <c r="AG6" s="35">
        <f t="shared" si="11"/>
        <v>282629.02332408202</v>
      </c>
      <c r="AH6" s="35">
        <f t="shared" si="12"/>
        <v>283397</v>
      </c>
      <c r="AI6" s="35">
        <f t="shared" ref="AI6:AJ21" si="13">S6-R6</f>
        <v>293731.02288000006</v>
      </c>
      <c r="AJ6" s="36">
        <f t="shared" si="13"/>
        <v>302694.01024530677</v>
      </c>
    </row>
    <row r="7" spans="2:36" x14ac:dyDescent="0.25">
      <c r="B7" s="10"/>
      <c r="D7" s="31" t="s">
        <v>96</v>
      </c>
      <c r="E7" s="35">
        <v>899579</v>
      </c>
      <c r="F7" s="35">
        <v>228664</v>
      </c>
      <c r="G7" s="35">
        <v>461993</v>
      </c>
      <c r="H7" s="35">
        <v>698654</v>
      </c>
      <c r="I7" s="35">
        <v>936777</v>
      </c>
      <c r="J7" s="35">
        <v>236370</v>
      </c>
      <c r="K7" s="35">
        <v>474519</v>
      </c>
      <c r="L7" s="35">
        <v>718695.53736775497</v>
      </c>
      <c r="M7" s="35">
        <v>967099</v>
      </c>
      <c r="N7" s="35">
        <v>248071.24</v>
      </c>
      <c r="O7" s="35">
        <v>505365</v>
      </c>
      <c r="P7" s="35">
        <v>773595.53046591801</v>
      </c>
      <c r="Q7" s="35">
        <v>1049598</v>
      </c>
      <c r="R7" s="35">
        <v>275517</v>
      </c>
      <c r="S7" s="35">
        <v>561122.94319000002</v>
      </c>
      <c r="T7" s="36">
        <v>855465.81834530679</v>
      </c>
      <c r="V7" s="35">
        <f t="shared" si="0"/>
        <v>228664</v>
      </c>
      <c r="W7" s="35">
        <f t="shared" si="1"/>
        <v>233329</v>
      </c>
      <c r="X7" s="35">
        <f t="shared" si="2"/>
        <v>236661</v>
      </c>
      <c r="Y7" s="35">
        <f t="shared" si="3"/>
        <v>238123</v>
      </c>
      <c r="Z7" s="35">
        <f t="shared" si="4"/>
        <v>236370</v>
      </c>
      <c r="AA7" s="35">
        <f t="shared" si="5"/>
        <v>238149</v>
      </c>
      <c r="AB7" s="35">
        <f t="shared" si="6"/>
        <v>244176.53736775497</v>
      </c>
      <c r="AC7" s="35">
        <f t="shared" si="7"/>
        <v>248403.46263224503</v>
      </c>
      <c r="AD7" s="35">
        <f t="shared" si="8"/>
        <v>248071.24</v>
      </c>
      <c r="AE7" s="35">
        <f t="shared" si="9"/>
        <v>257293.76</v>
      </c>
      <c r="AF7" s="35">
        <f t="shared" si="10"/>
        <v>268230.53046591801</v>
      </c>
      <c r="AG7" s="35">
        <f t="shared" si="11"/>
        <v>276002.46953408199</v>
      </c>
      <c r="AH7" s="35">
        <f t="shared" si="12"/>
        <v>275517</v>
      </c>
      <c r="AI7" s="35">
        <f t="shared" si="13"/>
        <v>285605.94319000002</v>
      </c>
      <c r="AJ7" s="36">
        <f t="shared" si="13"/>
        <v>294342.87515530677</v>
      </c>
    </row>
    <row r="8" spans="2:36" x14ac:dyDescent="0.25">
      <c r="B8" s="10"/>
      <c r="D8" s="37" t="s">
        <v>37</v>
      </c>
      <c r="E8" s="38">
        <v>-653859</v>
      </c>
      <c r="F8" s="38">
        <v>-192634</v>
      </c>
      <c r="G8" s="38">
        <v>-396046</v>
      </c>
      <c r="H8" s="38">
        <v>-584215</v>
      </c>
      <c r="I8" s="38">
        <v>-760762</v>
      </c>
      <c r="J8" s="38">
        <v>-177499</v>
      </c>
      <c r="K8" s="38">
        <v>-348119</v>
      </c>
      <c r="L8" s="38">
        <v>-527584.48815628421</v>
      </c>
      <c r="M8" s="38">
        <v>-701900</v>
      </c>
      <c r="N8" s="38">
        <v>-176755.59</v>
      </c>
      <c r="O8" s="38">
        <v>-359380</v>
      </c>
      <c r="P8" s="38">
        <v>-559064.54167199112</v>
      </c>
      <c r="Q8" s="38">
        <v>-751050</v>
      </c>
      <c r="R8" s="38">
        <v>-200234</v>
      </c>
      <c r="S8" s="38">
        <v>-397844.86897782778</v>
      </c>
      <c r="T8" s="39">
        <v>-610408.05832042859</v>
      </c>
      <c r="V8" s="38">
        <f t="shared" si="0"/>
        <v>-192634</v>
      </c>
      <c r="W8" s="38">
        <f t="shared" si="1"/>
        <v>-203412</v>
      </c>
      <c r="X8" s="38">
        <f t="shared" si="2"/>
        <v>-188169</v>
      </c>
      <c r="Y8" s="38">
        <f t="shared" si="3"/>
        <v>-176547</v>
      </c>
      <c r="Z8" s="38">
        <f t="shared" si="4"/>
        <v>-177499</v>
      </c>
      <c r="AA8" s="38">
        <f t="shared" si="5"/>
        <v>-170620</v>
      </c>
      <c r="AB8" s="38">
        <f t="shared" si="6"/>
        <v>-179465.48815628421</v>
      </c>
      <c r="AC8" s="38">
        <f t="shared" si="7"/>
        <v>-174315.51184371579</v>
      </c>
      <c r="AD8" s="38">
        <f t="shared" si="8"/>
        <v>-176755.59</v>
      </c>
      <c r="AE8" s="38">
        <f t="shared" si="9"/>
        <v>-182624.41</v>
      </c>
      <c r="AF8" s="38">
        <f t="shared" si="10"/>
        <v>-199684.54167199112</v>
      </c>
      <c r="AG8" s="38">
        <f t="shared" si="11"/>
        <v>-191985.45832800888</v>
      </c>
      <c r="AH8" s="38">
        <f t="shared" si="12"/>
        <v>-200234</v>
      </c>
      <c r="AI8" s="38">
        <f t="shared" si="13"/>
        <v>-197610.86897782778</v>
      </c>
      <c r="AJ8" s="39">
        <f t="shared" si="13"/>
        <v>-212563.18934260082</v>
      </c>
    </row>
    <row r="9" spans="2:36" x14ac:dyDescent="0.25">
      <c r="B9" s="10"/>
      <c r="D9" s="37" t="s">
        <v>38</v>
      </c>
      <c r="E9" s="38">
        <f t="shared" ref="E9:G9" si="14">SUM(E10:E11)</f>
        <v>-208590</v>
      </c>
      <c r="F9" s="38">
        <f t="shared" si="14"/>
        <v>-51657</v>
      </c>
      <c r="G9" s="38">
        <f t="shared" si="14"/>
        <v>-102482</v>
      </c>
      <c r="H9" s="38">
        <f t="shared" ref="H9:L9" si="15">SUM(H10:H11)</f>
        <v>-156182</v>
      </c>
      <c r="I9" s="38">
        <f t="shared" si="15"/>
        <v>-214240</v>
      </c>
      <c r="J9" s="38">
        <f t="shared" si="15"/>
        <v>-52560</v>
      </c>
      <c r="K9" s="38">
        <f t="shared" si="15"/>
        <v>-104813</v>
      </c>
      <c r="L9" s="38">
        <f t="shared" si="15"/>
        <v>-158258.72943705731</v>
      </c>
      <c r="M9" s="38">
        <f t="shared" ref="M9" si="16">SUM(M10:M11)</f>
        <v>-213973</v>
      </c>
      <c r="N9" s="38">
        <f t="shared" ref="N9:S9" si="17">SUM(N10:N11)</f>
        <v>-52217.48</v>
      </c>
      <c r="O9" s="38">
        <f t="shared" si="17"/>
        <v>-107241</v>
      </c>
      <c r="P9" s="38">
        <f t="shared" si="17"/>
        <v>-163491.79530045792</v>
      </c>
      <c r="Q9" s="38">
        <f t="shared" si="17"/>
        <v>-221126</v>
      </c>
      <c r="R9" s="38">
        <f t="shared" si="17"/>
        <v>-52355</v>
      </c>
      <c r="S9" s="38">
        <f t="shared" si="17"/>
        <v>-113547.17537676016</v>
      </c>
      <c r="T9" s="39">
        <f t="shared" ref="T9" si="18">SUM(T10:T11)</f>
        <v>-170759.78218773237</v>
      </c>
      <c r="V9" s="38">
        <f t="shared" si="0"/>
        <v>-51657</v>
      </c>
      <c r="W9" s="38">
        <f t="shared" si="1"/>
        <v>-50825</v>
      </c>
      <c r="X9" s="38">
        <f t="shared" si="2"/>
        <v>-53700</v>
      </c>
      <c r="Y9" s="38">
        <f t="shared" si="3"/>
        <v>-58058</v>
      </c>
      <c r="Z9" s="38">
        <f t="shared" si="4"/>
        <v>-52560</v>
      </c>
      <c r="AA9" s="38">
        <f t="shared" si="5"/>
        <v>-52253</v>
      </c>
      <c r="AB9" s="38">
        <f t="shared" si="6"/>
        <v>-53445.729437057307</v>
      </c>
      <c r="AC9" s="38">
        <f t="shared" si="7"/>
        <v>-55714.270562942693</v>
      </c>
      <c r="AD9" s="38">
        <f t="shared" si="8"/>
        <v>-52217.48</v>
      </c>
      <c r="AE9" s="38">
        <f t="shared" si="9"/>
        <v>-55023.519999999997</v>
      </c>
      <c r="AF9" s="38">
        <f t="shared" si="10"/>
        <v>-56250.795300457918</v>
      </c>
      <c r="AG9" s="38">
        <f t="shared" si="11"/>
        <v>-57634.204699542082</v>
      </c>
      <c r="AH9" s="38">
        <f t="shared" si="12"/>
        <v>-52355</v>
      </c>
      <c r="AI9" s="38">
        <f t="shared" si="13"/>
        <v>-61192.175376760162</v>
      </c>
      <c r="AJ9" s="39">
        <f t="shared" si="13"/>
        <v>-57212.606810972211</v>
      </c>
    </row>
    <row r="10" spans="2:36" x14ac:dyDescent="0.25">
      <c r="B10" s="10"/>
      <c r="D10" s="168" t="s">
        <v>183</v>
      </c>
      <c r="E10" s="38">
        <v>-179823</v>
      </c>
      <c r="F10" s="38">
        <v>-44308</v>
      </c>
      <c r="G10" s="38">
        <v>-87343</v>
      </c>
      <c r="H10" s="38">
        <v>-133388</v>
      </c>
      <c r="I10" s="38">
        <v>-183554</v>
      </c>
      <c r="J10" s="38">
        <v>-45501</v>
      </c>
      <c r="K10" s="38">
        <v>-89593</v>
      </c>
      <c r="L10" s="38">
        <v>-135420.923759981</v>
      </c>
      <c r="M10" s="38">
        <v>-184412</v>
      </c>
      <c r="N10" s="38">
        <v>-43928.480000000003</v>
      </c>
      <c r="O10" s="38">
        <v>-91413</v>
      </c>
      <c r="P10" s="38">
        <v>-139953.98200949005</v>
      </c>
      <c r="Q10" s="38">
        <v>-190096</v>
      </c>
      <c r="R10" s="38">
        <v>-44029</v>
      </c>
      <c r="S10" s="38">
        <v>-96801.29440388229</v>
      </c>
      <c r="T10" s="39">
        <v>-146230.25026698425</v>
      </c>
      <c r="V10" s="38">
        <f t="shared" si="0"/>
        <v>-44308</v>
      </c>
      <c r="W10" s="38">
        <f t="shared" si="1"/>
        <v>-43035</v>
      </c>
      <c r="X10" s="38">
        <f t="shared" si="2"/>
        <v>-46045</v>
      </c>
      <c r="Y10" s="38">
        <f t="shared" si="3"/>
        <v>-50166</v>
      </c>
      <c r="Z10" s="38">
        <f t="shared" si="4"/>
        <v>-45501</v>
      </c>
      <c r="AA10" s="38">
        <f t="shared" si="5"/>
        <v>-44092</v>
      </c>
      <c r="AB10" s="38">
        <f t="shared" si="6"/>
        <v>-45827.923759981</v>
      </c>
      <c r="AC10" s="38">
        <f t="shared" si="7"/>
        <v>-48991.076240019</v>
      </c>
      <c r="AD10" s="38">
        <f t="shared" si="8"/>
        <v>-43928.480000000003</v>
      </c>
      <c r="AE10" s="38">
        <f t="shared" si="9"/>
        <v>-47484.52</v>
      </c>
      <c r="AF10" s="38">
        <f t="shared" si="10"/>
        <v>-48540.98200949005</v>
      </c>
      <c r="AG10" s="38">
        <f t="shared" si="11"/>
        <v>-50142.01799050995</v>
      </c>
      <c r="AH10" s="38">
        <f t="shared" si="12"/>
        <v>-44029</v>
      </c>
      <c r="AI10" s="38">
        <f t="shared" si="13"/>
        <v>-52772.29440388229</v>
      </c>
      <c r="AJ10" s="39">
        <f t="shared" si="13"/>
        <v>-49428.955863101961</v>
      </c>
    </row>
    <row r="11" spans="2:36" x14ac:dyDescent="0.25">
      <c r="B11" s="10"/>
      <c r="D11" s="168" t="s">
        <v>184</v>
      </c>
      <c r="E11" s="38">
        <v>-28767</v>
      </c>
      <c r="F11" s="38">
        <v>-7349</v>
      </c>
      <c r="G11" s="38">
        <v>-15139</v>
      </c>
      <c r="H11" s="38">
        <v>-22794</v>
      </c>
      <c r="I11" s="38">
        <v>-30686</v>
      </c>
      <c r="J11" s="38">
        <v>-7059</v>
      </c>
      <c r="K11" s="38">
        <v>-15220</v>
      </c>
      <c r="L11" s="38">
        <v>-22837.805677076314</v>
      </c>
      <c r="M11" s="38">
        <v>-29561</v>
      </c>
      <c r="N11" s="38">
        <v>-8289</v>
      </c>
      <c r="O11" s="38">
        <v>-15828</v>
      </c>
      <c r="P11" s="38">
        <v>-23537.813290967879</v>
      </c>
      <c r="Q11" s="38">
        <v>-31030</v>
      </c>
      <c r="R11" s="38">
        <v>-8326</v>
      </c>
      <c r="S11" s="38">
        <v>-16745.88097287788</v>
      </c>
      <c r="T11" s="39">
        <v>-24529.531920748115</v>
      </c>
      <c r="V11" s="38">
        <f t="shared" si="0"/>
        <v>-7349</v>
      </c>
      <c r="W11" s="38">
        <f t="shared" si="1"/>
        <v>-7790</v>
      </c>
      <c r="X11" s="38">
        <f t="shared" si="2"/>
        <v>-7655</v>
      </c>
      <c r="Y11" s="38">
        <f t="shared" si="3"/>
        <v>-7892</v>
      </c>
      <c r="Z11" s="38">
        <f t="shared" si="4"/>
        <v>-7059</v>
      </c>
      <c r="AA11" s="38">
        <f t="shared" si="5"/>
        <v>-8161</v>
      </c>
      <c r="AB11" s="38">
        <f t="shared" si="6"/>
        <v>-7617.8056770763142</v>
      </c>
      <c r="AC11" s="38">
        <f t="shared" si="7"/>
        <v>-6723.1943229236858</v>
      </c>
      <c r="AD11" s="38">
        <f t="shared" si="8"/>
        <v>-8289</v>
      </c>
      <c r="AE11" s="38">
        <f t="shared" si="9"/>
        <v>-7539</v>
      </c>
      <c r="AF11" s="38">
        <f t="shared" si="10"/>
        <v>-7709.8132909678789</v>
      </c>
      <c r="AG11" s="38">
        <f t="shared" si="11"/>
        <v>-7492.1867090321211</v>
      </c>
      <c r="AH11" s="38">
        <f t="shared" si="12"/>
        <v>-8326</v>
      </c>
      <c r="AI11" s="38">
        <f t="shared" si="13"/>
        <v>-8419.8809728778797</v>
      </c>
      <c r="AJ11" s="39">
        <f t="shared" si="13"/>
        <v>-7783.6509478702355</v>
      </c>
    </row>
    <row r="12" spans="2:36" x14ac:dyDescent="0.25">
      <c r="B12" s="10"/>
      <c r="D12" s="31" t="s">
        <v>35</v>
      </c>
      <c r="E12" s="35">
        <f>SUM(E7:E9)</f>
        <v>37130</v>
      </c>
      <c r="F12" s="35">
        <f t="shared" ref="F12:I12" si="19">SUM(F7:F9)</f>
        <v>-15627</v>
      </c>
      <c r="G12" s="35">
        <f t="shared" si="19"/>
        <v>-36535</v>
      </c>
      <c r="H12" s="35">
        <f t="shared" si="19"/>
        <v>-41743</v>
      </c>
      <c r="I12" s="35">
        <f t="shared" si="19"/>
        <v>-38225</v>
      </c>
      <c r="J12" s="35">
        <f t="shared" ref="J12:L12" si="20">SUM(J7:J9)</f>
        <v>6311</v>
      </c>
      <c r="K12" s="35">
        <f t="shared" ref="K12" si="21">SUM(K7:K9)</f>
        <v>21587</v>
      </c>
      <c r="L12" s="35">
        <f t="shared" si="20"/>
        <v>32852.319774413452</v>
      </c>
      <c r="M12" s="35">
        <f t="shared" ref="M12" si="22">SUM(M7:M9)</f>
        <v>51226</v>
      </c>
      <c r="N12" s="35">
        <f t="shared" ref="N12:S12" si="23">SUM(N7:N9)</f>
        <v>19098.169999999991</v>
      </c>
      <c r="O12" s="35">
        <f t="shared" si="23"/>
        <v>38744</v>
      </c>
      <c r="P12" s="35">
        <f t="shared" si="23"/>
        <v>51039.193493468978</v>
      </c>
      <c r="Q12" s="35">
        <f t="shared" si="23"/>
        <v>77422</v>
      </c>
      <c r="R12" s="35">
        <f t="shared" si="23"/>
        <v>22928</v>
      </c>
      <c r="S12" s="35">
        <f t="shared" si="23"/>
        <v>49730.898835412081</v>
      </c>
      <c r="T12" s="36">
        <f t="shared" ref="T12" si="24">SUM(T7:T9)</f>
        <v>74297.977837145823</v>
      </c>
      <c r="V12" s="35">
        <f t="shared" si="0"/>
        <v>-15627</v>
      </c>
      <c r="W12" s="35">
        <f t="shared" si="1"/>
        <v>-20908</v>
      </c>
      <c r="X12" s="35">
        <f t="shared" si="2"/>
        <v>-5208</v>
      </c>
      <c r="Y12" s="35">
        <f t="shared" si="3"/>
        <v>3518</v>
      </c>
      <c r="Z12" s="35">
        <f t="shared" si="4"/>
        <v>6311</v>
      </c>
      <c r="AA12" s="35">
        <f t="shared" si="5"/>
        <v>15276</v>
      </c>
      <c r="AB12" s="35">
        <f t="shared" si="6"/>
        <v>11265.319774413452</v>
      </c>
      <c r="AC12" s="35">
        <f t="shared" si="7"/>
        <v>18373.680225586548</v>
      </c>
      <c r="AD12" s="35">
        <f t="shared" si="8"/>
        <v>19098.169999999991</v>
      </c>
      <c r="AE12" s="35">
        <f t="shared" si="9"/>
        <v>19645.830000000009</v>
      </c>
      <c r="AF12" s="35">
        <f t="shared" si="10"/>
        <v>12295.193493468978</v>
      </c>
      <c r="AG12" s="35">
        <f t="shared" si="11"/>
        <v>26382.806506531022</v>
      </c>
      <c r="AH12" s="35">
        <f t="shared" si="12"/>
        <v>22928</v>
      </c>
      <c r="AI12" s="35">
        <f t="shared" si="13"/>
        <v>26802.898835412081</v>
      </c>
      <c r="AJ12" s="36">
        <f t="shared" si="13"/>
        <v>24567.079001733742</v>
      </c>
    </row>
    <row r="13" spans="2:36" x14ac:dyDescent="0.25">
      <c r="B13" s="10"/>
      <c r="D13" s="37" t="s">
        <v>97</v>
      </c>
      <c r="E13" s="38">
        <v>68906</v>
      </c>
      <c r="F13" s="38">
        <v>14031</v>
      </c>
      <c r="G13" s="38">
        <v>23425</v>
      </c>
      <c r="H13" s="38">
        <v>33923</v>
      </c>
      <c r="I13" s="38">
        <v>50249</v>
      </c>
      <c r="J13" s="38">
        <v>12313</v>
      </c>
      <c r="K13" s="38">
        <v>24997</v>
      </c>
      <c r="L13" s="38">
        <v>38181.659050000002</v>
      </c>
      <c r="M13" s="38">
        <v>54807</v>
      </c>
      <c r="N13" s="38">
        <v>13137.13</v>
      </c>
      <c r="O13" s="38">
        <v>28163</v>
      </c>
      <c r="P13" s="38">
        <v>39347.359681073118</v>
      </c>
      <c r="Q13" s="38">
        <v>51315</v>
      </c>
      <c r="R13" s="38">
        <v>15056</v>
      </c>
      <c r="S13" s="38">
        <v>29983.003897177899</v>
      </c>
      <c r="T13" s="39">
        <v>43439.221038737705</v>
      </c>
      <c r="V13" s="38">
        <f t="shared" si="0"/>
        <v>14031</v>
      </c>
      <c r="W13" s="38">
        <f t="shared" si="1"/>
        <v>9394</v>
      </c>
      <c r="X13" s="38">
        <f t="shared" si="2"/>
        <v>10498</v>
      </c>
      <c r="Y13" s="38">
        <f t="shared" si="3"/>
        <v>16326</v>
      </c>
      <c r="Z13" s="38">
        <f t="shared" si="4"/>
        <v>12313</v>
      </c>
      <c r="AA13" s="38">
        <f t="shared" si="5"/>
        <v>12684</v>
      </c>
      <c r="AB13" s="38">
        <f t="shared" si="6"/>
        <v>13184.659050000002</v>
      </c>
      <c r="AC13" s="38">
        <f t="shared" si="7"/>
        <v>16625.340949999998</v>
      </c>
      <c r="AD13" s="38">
        <f t="shared" si="8"/>
        <v>13137.13</v>
      </c>
      <c r="AE13" s="38">
        <f t="shared" si="9"/>
        <v>15025.87</v>
      </c>
      <c r="AF13" s="38">
        <f t="shared" si="10"/>
        <v>11184.359681073118</v>
      </c>
      <c r="AG13" s="38">
        <f t="shared" si="11"/>
        <v>11967.640318926882</v>
      </c>
      <c r="AH13" s="38">
        <f t="shared" si="12"/>
        <v>15056</v>
      </c>
      <c r="AI13" s="38">
        <f t="shared" si="13"/>
        <v>14927.003897177899</v>
      </c>
      <c r="AJ13" s="39">
        <f t="shared" si="13"/>
        <v>13456.217141559806</v>
      </c>
    </row>
    <row r="14" spans="2:36" x14ac:dyDescent="0.25">
      <c r="B14" s="10"/>
      <c r="D14" s="37" t="s">
        <v>98</v>
      </c>
      <c r="E14" s="38">
        <v>-27061</v>
      </c>
      <c r="F14" s="38">
        <v>-5645</v>
      </c>
      <c r="G14" s="38">
        <v>-6641</v>
      </c>
      <c r="H14" s="38">
        <v>-8563</v>
      </c>
      <c r="I14" s="38">
        <v>-16257</v>
      </c>
      <c r="J14" s="38">
        <v>-3087</v>
      </c>
      <c r="K14" s="38">
        <v>-8396</v>
      </c>
      <c r="L14" s="38">
        <v>-11276.845520861865</v>
      </c>
      <c r="M14" s="38">
        <v>-15158</v>
      </c>
      <c r="N14" s="38">
        <v>-2935.73</v>
      </c>
      <c r="O14" s="38">
        <v>-5930</v>
      </c>
      <c r="P14" s="38">
        <v>-7349.8104473832009</v>
      </c>
      <c r="Q14" s="38">
        <v>-9530</v>
      </c>
      <c r="R14" s="38">
        <v>-5588</v>
      </c>
      <c r="S14" s="38">
        <v>-8159.1832861618004</v>
      </c>
      <c r="T14" s="39">
        <v>-8989.6482832281999</v>
      </c>
      <c r="V14" s="38">
        <f t="shared" si="0"/>
        <v>-5645</v>
      </c>
      <c r="W14" s="38">
        <f t="shared" si="1"/>
        <v>-996</v>
      </c>
      <c r="X14" s="38">
        <f t="shared" si="2"/>
        <v>-1922</v>
      </c>
      <c r="Y14" s="38">
        <f t="shared" si="3"/>
        <v>-7694</v>
      </c>
      <c r="Z14" s="38">
        <f t="shared" si="4"/>
        <v>-3087</v>
      </c>
      <c r="AA14" s="38">
        <f t="shared" si="5"/>
        <v>-5309</v>
      </c>
      <c r="AB14" s="38">
        <f t="shared" si="6"/>
        <v>-2880.8455208618652</v>
      </c>
      <c r="AC14" s="38">
        <f t="shared" si="7"/>
        <v>-3881.1544791381348</v>
      </c>
      <c r="AD14" s="38">
        <f t="shared" si="8"/>
        <v>-2935.73</v>
      </c>
      <c r="AE14" s="38">
        <f t="shared" si="9"/>
        <v>-2994.27</v>
      </c>
      <c r="AF14" s="38">
        <f t="shared" si="10"/>
        <v>-1419.8104473832009</v>
      </c>
      <c r="AG14" s="38">
        <f t="shared" si="11"/>
        <v>-2180.1895526167991</v>
      </c>
      <c r="AH14" s="38">
        <f t="shared" si="12"/>
        <v>-5588</v>
      </c>
      <c r="AI14" s="38">
        <f t="shared" si="13"/>
        <v>-2571.1832861618004</v>
      </c>
      <c r="AJ14" s="39">
        <f t="shared" si="13"/>
        <v>-830.46499706639952</v>
      </c>
    </row>
    <row r="15" spans="2:36" x14ac:dyDescent="0.25">
      <c r="B15" s="10"/>
      <c r="D15" s="31" t="s">
        <v>90</v>
      </c>
      <c r="E15" s="35">
        <f>SUM(E13:E14)</f>
        <v>41845</v>
      </c>
      <c r="F15" s="35">
        <f t="shared" ref="F15:I15" si="25">SUM(F13:F14)</f>
        <v>8386</v>
      </c>
      <c r="G15" s="35">
        <f t="shared" si="25"/>
        <v>16784</v>
      </c>
      <c r="H15" s="35">
        <f t="shared" si="25"/>
        <v>25360</v>
      </c>
      <c r="I15" s="35">
        <f t="shared" si="25"/>
        <v>33992</v>
      </c>
      <c r="J15" s="35">
        <f t="shared" ref="J15:L15" si="26">SUM(J13:J14)</f>
        <v>9226</v>
      </c>
      <c r="K15" s="35">
        <f t="shared" ref="K15" si="27">SUM(K13:K14)</f>
        <v>16601</v>
      </c>
      <c r="L15" s="35">
        <f t="shared" si="26"/>
        <v>26904.813529138137</v>
      </c>
      <c r="M15" s="35">
        <f t="shared" ref="M15" si="28">SUM(M13:M14)</f>
        <v>39649</v>
      </c>
      <c r="N15" s="35">
        <f t="shared" ref="N15:S15" si="29">SUM(N13:N14)</f>
        <v>10201.4</v>
      </c>
      <c r="O15" s="35">
        <f t="shared" si="29"/>
        <v>22233</v>
      </c>
      <c r="P15" s="35">
        <f t="shared" si="29"/>
        <v>31997.549233689919</v>
      </c>
      <c r="Q15" s="35">
        <f t="shared" si="29"/>
        <v>41785</v>
      </c>
      <c r="R15" s="35">
        <f t="shared" si="29"/>
        <v>9468</v>
      </c>
      <c r="S15" s="35">
        <f t="shared" si="29"/>
        <v>21823.820611016097</v>
      </c>
      <c r="T15" s="36">
        <f t="shared" ref="T15" si="30">SUM(T13:T14)</f>
        <v>34449.572755509507</v>
      </c>
      <c r="V15" s="35">
        <f t="shared" si="0"/>
        <v>8386</v>
      </c>
      <c r="W15" s="35">
        <f t="shared" si="1"/>
        <v>8398</v>
      </c>
      <c r="X15" s="35">
        <f t="shared" si="2"/>
        <v>8576</v>
      </c>
      <c r="Y15" s="35">
        <f t="shared" si="3"/>
        <v>8632</v>
      </c>
      <c r="Z15" s="35">
        <f t="shared" si="4"/>
        <v>9226</v>
      </c>
      <c r="AA15" s="35">
        <f t="shared" si="5"/>
        <v>7375</v>
      </c>
      <c r="AB15" s="35">
        <f t="shared" si="6"/>
        <v>10303.813529138137</v>
      </c>
      <c r="AC15" s="35">
        <f t="shared" si="7"/>
        <v>12744.186470861863</v>
      </c>
      <c r="AD15" s="35">
        <f t="shared" si="8"/>
        <v>10201.4</v>
      </c>
      <c r="AE15" s="35">
        <f t="shared" si="9"/>
        <v>12031.6</v>
      </c>
      <c r="AF15" s="35">
        <f t="shared" si="10"/>
        <v>9764.5492336899188</v>
      </c>
      <c r="AG15" s="35">
        <f t="shared" si="11"/>
        <v>9787.4507663100812</v>
      </c>
      <c r="AH15" s="35">
        <f t="shared" si="12"/>
        <v>9468</v>
      </c>
      <c r="AI15" s="35">
        <f t="shared" si="13"/>
        <v>12355.820611016097</v>
      </c>
      <c r="AJ15" s="36">
        <f t="shared" si="13"/>
        <v>12625.75214449341</v>
      </c>
    </row>
    <row r="16" spans="2:36" x14ac:dyDescent="0.25">
      <c r="B16" s="10"/>
      <c r="D16" s="37" t="s">
        <v>104</v>
      </c>
      <c r="E16" s="38">
        <v>425</v>
      </c>
      <c r="F16" s="38">
        <v>-425</v>
      </c>
      <c r="G16" s="38">
        <v>-1278</v>
      </c>
      <c r="H16" s="38">
        <v>-2734</v>
      </c>
      <c r="I16" s="38">
        <v>-4646</v>
      </c>
      <c r="J16" s="38">
        <v>-2182</v>
      </c>
      <c r="K16" s="38">
        <v>-4313</v>
      </c>
      <c r="L16" s="38">
        <v>-6526.7466493054526</v>
      </c>
      <c r="M16" s="38">
        <v>-8683</v>
      </c>
      <c r="N16" s="38">
        <v>-1682.29</v>
      </c>
      <c r="O16" s="38">
        <v>-3074</v>
      </c>
      <c r="P16" s="38">
        <v>-4181.6326292717231</v>
      </c>
      <c r="Q16" s="38">
        <v>-4998</v>
      </c>
      <c r="R16" s="38">
        <v>-1851</v>
      </c>
      <c r="S16" s="38">
        <v>-3419.0596834200892</v>
      </c>
      <c r="T16" s="39">
        <v>-4719.4826590645753</v>
      </c>
      <c r="V16" s="38">
        <f t="shared" si="0"/>
        <v>-425</v>
      </c>
      <c r="W16" s="38">
        <f t="shared" si="1"/>
        <v>-853</v>
      </c>
      <c r="X16" s="38">
        <f t="shared" si="2"/>
        <v>-1456</v>
      </c>
      <c r="Y16" s="38">
        <f t="shared" si="3"/>
        <v>-1912</v>
      </c>
      <c r="Z16" s="38">
        <f t="shared" si="4"/>
        <v>-2182</v>
      </c>
      <c r="AA16" s="38">
        <f t="shared" si="5"/>
        <v>-2131</v>
      </c>
      <c r="AB16" s="38">
        <f t="shared" si="6"/>
        <v>-2213.7466493054526</v>
      </c>
      <c r="AC16" s="38">
        <f t="shared" si="7"/>
        <v>-2156.2533506945474</v>
      </c>
      <c r="AD16" s="38">
        <f t="shared" si="8"/>
        <v>-1682.29</v>
      </c>
      <c r="AE16" s="38">
        <f t="shared" si="9"/>
        <v>-1391.71</v>
      </c>
      <c r="AF16" s="38">
        <f t="shared" si="10"/>
        <v>-1107.6326292717231</v>
      </c>
      <c r="AG16" s="38">
        <f t="shared" si="11"/>
        <v>-816.36737072827691</v>
      </c>
      <c r="AH16" s="38">
        <f t="shared" si="12"/>
        <v>-1851</v>
      </c>
      <c r="AI16" s="38">
        <f t="shared" si="13"/>
        <v>-1568.0596834200892</v>
      </c>
      <c r="AJ16" s="39">
        <f t="shared" si="13"/>
        <v>-1300.4229756444861</v>
      </c>
    </row>
    <row r="17" spans="2:36" x14ac:dyDescent="0.25">
      <c r="B17" s="10"/>
      <c r="D17" s="37" t="s">
        <v>102</v>
      </c>
      <c r="E17" s="38">
        <f>SUM(E12,E15,E16)</f>
        <v>79400</v>
      </c>
      <c r="F17" s="38">
        <f t="shared" ref="F17:I17" si="31">SUM(F12,F15,F16)</f>
        <v>-7666</v>
      </c>
      <c r="G17" s="38">
        <f t="shared" si="31"/>
        <v>-21029</v>
      </c>
      <c r="H17" s="38">
        <f t="shared" si="31"/>
        <v>-19117</v>
      </c>
      <c r="I17" s="38">
        <f t="shared" si="31"/>
        <v>-8879</v>
      </c>
      <c r="J17" s="38">
        <f t="shared" ref="J17:L17" si="32">SUM(J12,J15,J16)</f>
        <v>13355</v>
      </c>
      <c r="K17" s="38">
        <f t="shared" ref="K17" si="33">SUM(K12,K15,K16)</f>
        <v>33875</v>
      </c>
      <c r="L17" s="38">
        <f t="shared" si="32"/>
        <v>53230.386654246133</v>
      </c>
      <c r="M17" s="38">
        <f t="shared" ref="M17" si="34">SUM(M12,M15,M16)</f>
        <v>82192</v>
      </c>
      <c r="N17" s="38">
        <f t="shared" ref="N17:S17" si="35">SUM(N12,N15,N16)</f>
        <v>27617.279999999992</v>
      </c>
      <c r="O17" s="38">
        <f t="shared" si="35"/>
        <v>57903</v>
      </c>
      <c r="P17" s="38">
        <f t="shared" si="35"/>
        <v>78855.110097887169</v>
      </c>
      <c r="Q17" s="38">
        <f t="shared" si="35"/>
        <v>114209</v>
      </c>
      <c r="R17" s="38">
        <f t="shared" si="35"/>
        <v>30545</v>
      </c>
      <c r="S17" s="38">
        <f t="shared" si="35"/>
        <v>68135.659763008094</v>
      </c>
      <c r="T17" s="39">
        <f t="shared" ref="T17" si="36">SUM(T12,T15,T16)</f>
        <v>104028.06793359076</v>
      </c>
      <c r="V17" s="38">
        <f t="shared" si="0"/>
        <v>-7666</v>
      </c>
      <c r="W17" s="38">
        <f t="shared" si="1"/>
        <v>-13363</v>
      </c>
      <c r="X17" s="38">
        <f t="shared" si="2"/>
        <v>1912</v>
      </c>
      <c r="Y17" s="38">
        <f t="shared" si="3"/>
        <v>10238</v>
      </c>
      <c r="Z17" s="38">
        <f t="shared" si="4"/>
        <v>13355</v>
      </c>
      <c r="AA17" s="38">
        <f t="shared" si="5"/>
        <v>20520</v>
      </c>
      <c r="AB17" s="38">
        <f t="shared" si="6"/>
        <v>19355.386654246133</v>
      </c>
      <c r="AC17" s="38">
        <f t="shared" si="7"/>
        <v>28961.613345753867</v>
      </c>
      <c r="AD17" s="38">
        <f t="shared" si="8"/>
        <v>27617.279999999992</v>
      </c>
      <c r="AE17" s="38">
        <f t="shared" si="9"/>
        <v>30285.720000000008</v>
      </c>
      <c r="AF17" s="38">
        <f t="shared" si="10"/>
        <v>20952.110097887169</v>
      </c>
      <c r="AG17" s="38">
        <f t="shared" si="11"/>
        <v>35353.889902112831</v>
      </c>
      <c r="AH17" s="38">
        <f t="shared" si="12"/>
        <v>30545</v>
      </c>
      <c r="AI17" s="38">
        <f t="shared" si="13"/>
        <v>37590.659763008094</v>
      </c>
      <c r="AJ17" s="39">
        <f t="shared" si="13"/>
        <v>35892.408170582668</v>
      </c>
    </row>
    <row r="18" spans="2:36" x14ac:dyDescent="0.25">
      <c r="B18" s="10"/>
      <c r="D18" s="37" t="s">
        <v>103</v>
      </c>
      <c r="E18" s="38">
        <v>4160</v>
      </c>
      <c r="F18" s="38">
        <v>608</v>
      </c>
      <c r="G18" s="38">
        <v>1145</v>
      </c>
      <c r="H18" s="38">
        <v>2073</v>
      </c>
      <c r="I18" s="38">
        <v>2332</v>
      </c>
      <c r="J18" s="38">
        <v>335</v>
      </c>
      <c r="K18" s="38">
        <v>410</v>
      </c>
      <c r="L18" s="38">
        <v>646.18651561858724</v>
      </c>
      <c r="M18" s="38">
        <v>1118</v>
      </c>
      <c r="N18" s="38">
        <v>42.019999999999982</v>
      </c>
      <c r="O18" s="38">
        <v>236</v>
      </c>
      <c r="P18" s="38">
        <v>408.91041415776363</v>
      </c>
      <c r="Q18" s="38">
        <v>-74</v>
      </c>
      <c r="R18" s="38">
        <v>175</v>
      </c>
      <c r="S18" s="38">
        <v>184</v>
      </c>
      <c r="T18" s="39">
        <v>-12.908542528386533</v>
      </c>
      <c r="V18" s="38">
        <f t="shared" si="0"/>
        <v>608</v>
      </c>
      <c r="W18" s="38">
        <f t="shared" si="1"/>
        <v>537</v>
      </c>
      <c r="X18" s="38">
        <f t="shared" si="2"/>
        <v>928</v>
      </c>
      <c r="Y18" s="38">
        <f t="shared" si="3"/>
        <v>259</v>
      </c>
      <c r="Z18" s="38">
        <f t="shared" si="4"/>
        <v>335</v>
      </c>
      <c r="AA18" s="38">
        <f t="shared" si="5"/>
        <v>75</v>
      </c>
      <c r="AB18" s="38">
        <f t="shared" si="6"/>
        <v>236.18651561858724</v>
      </c>
      <c r="AC18" s="38">
        <f t="shared" si="7"/>
        <v>471.81348438141276</v>
      </c>
      <c r="AD18" s="38">
        <f t="shared" si="8"/>
        <v>42.019999999999982</v>
      </c>
      <c r="AE18" s="38">
        <f t="shared" si="9"/>
        <v>193.98000000000002</v>
      </c>
      <c r="AF18" s="38">
        <f t="shared" si="10"/>
        <v>172.91041415776363</v>
      </c>
      <c r="AG18" s="38">
        <f t="shared" si="11"/>
        <v>-482.91041415776363</v>
      </c>
      <c r="AH18" s="38">
        <f t="shared" si="12"/>
        <v>175</v>
      </c>
      <c r="AI18" s="38">
        <f t="shared" si="13"/>
        <v>9</v>
      </c>
      <c r="AJ18" s="39">
        <f t="shared" si="13"/>
        <v>-196.90854252838653</v>
      </c>
    </row>
    <row r="19" spans="2:36" x14ac:dyDescent="0.25">
      <c r="B19" s="10"/>
      <c r="D19" s="31" t="s">
        <v>99</v>
      </c>
      <c r="E19" s="35">
        <f>SUM(E17:E18)</f>
        <v>83560</v>
      </c>
      <c r="F19" s="35">
        <f t="shared" ref="F19:I19" si="37">SUM(F17:F18)</f>
        <v>-7058</v>
      </c>
      <c r="G19" s="35">
        <f t="shared" si="37"/>
        <v>-19884</v>
      </c>
      <c r="H19" s="35">
        <f t="shared" si="37"/>
        <v>-17044</v>
      </c>
      <c r="I19" s="35">
        <f t="shared" si="37"/>
        <v>-6547</v>
      </c>
      <c r="J19" s="35">
        <f t="shared" ref="J19:L19" si="38">SUM(J17:J18)</f>
        <v>13690</v>
      </c>
      <c r="K19" s="35">
        <f t="shared" ref="K19" si="39">SUM(K17:K18)</f>
        <v>34285</v>
      </c>
      <c r="L19" s="35">
        <f t="shared" si="38"/>
        <v>53876.573169864721</v>
      </c>
      <c r="M19" s="35">
        <f t="shared" ref="M19" si="40">SUM(M17:M18)</f>
        <v>83310</v>
      </c>
      <c r="N19" s="35">
        <f t="shared" ref="N19:S19" si="41">SUM(N17:N18)</f>
        <v>27659.299999999992</v>
      </c>
      <c r="O19" s="35">
        <f t="shared" si="41"/>
        <v>58139</v>
      </c>
      <c r="P19" s="35">
        <f t="shared" si="41"/>
        <v>79264.020512044939</v>
      </c>
      <c r="Q19" s="35">
        <f t="shared" si="41"/>
        <v>114135</v>
      </c>
      <c r="R19" s="35">
        <f t="shared" si="41"/>
        <v>30720</v>
      </c>
      <c r="S19" s="35">
        <f t="shared" si="41"/>
        <v>68319.659763008094</v>
      </c>
      <c r="T19" s="36">
        <f t="shared" ref="T19" si="42">SUM(T17:T18)</f>
        <v>104015.15939106238</v>
      </c>
      <c r="V19" s="35">
        <f t="shared" si="0"/>
        <v>-7058</v>
      </c>
      <c r="W19" s="35">
        <f t="shared" si="1"/>
        <v>-12826</v>
      </c>
      <c r="X19" s="35">
        <f t="shared" si="2"/>
        <v>2840</v>
      </c>
      <c r="Y19" s="35">
        <f t="shared" si="3"/>
        <v>10497</v>
      </c>
      <c r="Z19" s="35">
        <f t="shared" si="4"/>
        <v>13690</v>
      </c>
      <c r="AA19" s="35">
        <f t="shared" si="5"/>
        <v>20595</v>
      </c>
      <c r="AB19" s="35">
        <f t="shared" si="6"/>
        <v>19591.573169864721</v>
      </c>
      <c r="AC19" s="35">
        <f t="shared" si="7"/>
        <v>29433.426830135279</v>
      </c>
      <c r="AD19" s="35">
        <f t="shared" si="8"/>
        <v>27659.299999999992</v>
      </c>
      <c r="AE19" s="35">
        <f t="shared" si="9"/>
        <v>30479.700000000008</v>
      </c>
      <c r="AF19" s="35">
        <f t="shared" si="10"/>
        <v>21125.020512044939</v>
      </c>
      <c r="AG19" s="35">
        <f t="shared" si="11"/>
        <v>34870.979487955061</v>
      </c>
      <c r="AH19" s="35">
        <f t="shared" si="12"/>
        <v>30720</v>
      </c>
      <c r="AI19" s="35">
        <f t="shared" si="13"/>
        <v>37599.659763008094</v>
      </c>
      <c r="AJ19" s="36">
        <f t="shared" si="13"/>
        <v>35695.499628054284</v>
      </c>
    </row>
    <row r="20" spans="2:36" ht="15" thickBot="1" x14ac:dyDescent="0.3">
      <c r="B20" s="10"/>
      <c r="D20" s="37" t="s">
        <v>101</v>
      </c>
      <c r="E20" s="38">
        <v>-20436</v>
      </c>
      <c r="F20" s="38">
        <v>1767</v>
      </c>
      <c r="G20" s="38">
        <v>4790</v>
      </c>
      <c r="H20" s="38">
        <v>4555</v>
      </c>
      <c r="I20" s="38">
        <v>2157</v>
      </c>
      <c r="J20" s="38">
        <v>-3580</v>
      </c>
      <c r="K20" s="38">
        <v>-8867</v>
      </c>
      <c r="L20" s="38">
        <v>-13129.998519966126</v>
      </c>
      <c r="M20" s="38">
        <v>-19094</v>
      </c>
      <c r="N20" s="38">
        <v>-6825</v>
      </c>
      <c r="O20" s="38">
        <v>-14369</v>
      </c>
      <c r="P20" s="38">
        <v>-19591.567919928078</v>
      </c>
      <c r="Q20" s="38">
        <v>-28425</v>
      </c>
      <c r="R20" s="38">
        <v>-7322</v>
      </c>
      <c r="S20" s="38">
        <v>-16225</v>
      </c>
      <c r="T20" s="39">
        <v>-23600.46869456346</v>
      </c>
      <c r="V20" s="38">
        <f t="shared" si="0"/>
        <v>1767</v>
      </c>
      <c r="W20" s="38">
        <f t="shared" si="1"/>
        <v>3023</v>
      </c>
      <c r="X20" s="38">
        <f t="shared" si="2"/>
        <v>-235</v>
      </c>
      <c r="Y20" s="38">
        <f t="shared" si="3"/>
        <v>-2398</v>
      </c>
      <c r="Z20" s="38">
        <f t="shared" si="4"/>
        <v>-3580</v>
      </c>
      <c r="AA20" s="38">
        <f t="shared" si="5"/>
        <v>-5287</v>
      </c>
      <c r="AB20" s="38">
        <f t="shared" si="6"/>
        <v>-4262.998519966126</v>
      </c>
      <c r="AC20" s="38">
        <f t="shared" si="7"/>
        <v>-5964.001480033874</v>
      </c>
      <c r="AD20" s="38">
        <f t="shared" si="8"/>
        <v>-6825</v>
      </c>
      <c r="AE20" s="38">
        <f t="shared" si="9"/>
        <v>-7544</v>
      </c>
      <c r="AF20" s="38">
        <f t="shared" si="10"/>
        <v>-5222.5679199280785</v>
      </c>
      <c r="AG20" s="38">
        <f t="shared" si="11"/>
        <v>-8833.4320800719215</v>
      </c>
      <c r="AH20" s="38">
        <f t="shared" si="12"/>
        <v>-7322</v>
      </c>
      <c r="AI20" s="38">
        <f t="shared" si="13"/>
        <v>-8903</v>
      </c>
      <c r="AJ20" s="39">
        <f t="shared" si="13"/>
        <v>-7375.4686945634603</v>
      </c>
    </row>
    <row r="21" spans="2:36" ht="15" thickBot="1" x14ac:dyDescent="0.3">
      <c r="B21" s="10"/>
      <c r="D21" s="40" t="s">
        <v>100</v>
      </c>
      <c r="E21" s="41">
        <f>SUM(E19:E20)</f>
        <v>63124</v>
      </c>
      <c r="F21" s="41">
        <f t="shared" ref="F21:I21" si="43">SUM(F19:F20)</f>
        <v>-5291</v>
      </c>
      <c r="G21" s="41">
        <f t="shared" si="43"/>
        <v>-15094</v>
      </c>
      <c r="H21" s="41">
        <f t="shared" si="43"/>
        <v>-12489</v>
      </c>
      <c r="I21" s="41">
        <f t="shared" si="43"/>
        <v>-4390</v>
      </c>
      <c r="J21" s="41">
        <f t="shared" ref="J21" si="44">SUM(J19:J20)</f>
        <v>10110</v>
      </c>
      <c r="K21" s="41">
        <f t="shared" ref="K21:L21" si="45">SUM(K19:K20)</f>
        <v>25418</v>
      </c>
      <c r="L21" s="41">
        <f t="shared" si="45"/>
        <v>40746.574649898597</v>
      </c>
      <c r="M21" s="41">
        <f t="shared" ref="M21" si="46">SUM(M19:M20)</f>
        <v>64216</v>
      </c>
      <c r="N21" s="41">
        <f t="shared" ref="N21:S21" si="47">SUM(N19:N20)</f>
        <v>20834.299999999992</v>
      </c>
      <c r="O21" s="41">
        <f t="shared" si="47"/>
        <v>43770</v>
      </c>
      <c r="P21" s="41">
        <f t="shared" si="47"/>
        <v>59672.452592116861</v>
      </c>
      <c r="Q21" s="41">
        <f t="shared" si="47"/>
        <v>85710</v>
      </c>
      <c r="R21" s="41">
        <f t="shared" si="47"/>
        <v>23398</v>
      </c>
      <c r="S21" s="41">
        <f t="shared" si="47"/>
        <v>52094.659763008094</v>
      </c>
      <c r="T21" s="42">
        <f t="shared" ref="T21" si="48">SUM(T19:T20)</f>
        <v>80414.690696498918</v>
      </c>
      <c r="V21" s="41">
        <f t="shared" si="0"/>
        <v>-5291</v>
      </c>
      <c r="W21" s="41">
        <f t="shared" si="1"/>
        <v>-9803</v>
      </c>
      <c r="X21" s="41">
        <f t="shared" si="2"/>
        <v>2605</v>
      </c>
      <c r="Y21" s="41">
        <f t="shared" si="3"/>
        <v>8099</v>
      </c>
      <c r="Z21" s="41">
        <f t="shared" si="4"/>
        <v>10110</v>
      </c>
      <c r="AA21" s="41">
        <f t="shared" si="5"/>
        <v>15308</v>
      </c>
      <c r="AB21" s="41">
        <f t="shared" si="6"/>
        <v>15328.574649898597</v>
      </c>
      <c r="AC21" s="41">
        <f t="shared" si="7"/>
        <v>23469.425350101403</v>
      </c>
      <c r="AD21" s="41">
        <f t="shared" si="8"/>
        <v>20834.299999999992</v>
      </c>
      <c r="AE21" s="41">
        <f t="shared" si="9"/>
        <v>22935.700000000008</v>
      </c>
      <c r="AF21" s="41">
        <f t="shared" si="10"/>
        <v>15902.452592116861</v>
      </c>
      <c r="AG21" s="41">
        <f t="shared" si="11"/>
        <v>26037.547407883139</v>
      </c>
      <c r="AH21" s="41">
        <f t="shared" si="12"/>
        <v>23398</v>
      </c>
      <c r="AI21" s="41">
        <f t="shared" si="13"/>
        <v>28696.659763008094</v>
      </c>
      <c r="AJ21" s="42">
        <f t="shared" si="13"/>
        <v>28320.030933490823</v>
      </c>
    </row>
    <row r="22" spans="2:36" s="10" customFormat="1" ht="9" customHeight="1" x14ac:dyDescent="0.25"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</row>
    <row r="23" spans="2:36" s="10" customFormat="1" x14ac:dyDescent="0.25">
      <c r="F23" s="27"/>
      <c r="G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 t="s">
        <v>29</v>
      </c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29</v>
      </c>
    </row>
    <row r="24" spans="2:36" x14ac:dyDescent="0.25">
      <c r="D24" s="44"/>
    </row>
    <row r="26" spans="2:36" ht="15" thickBot="1" x14ac:dyDescent="0.3">
      <c r="D26" s="23"/>
      <c r="E26" s="45" t="s">
        <v>16</v>
      </c>
      <c r="F26" s="45" t="s">
        <v>17</v>
      </c>
      <c r="G26" s="45" t="s">
        <v>87</v>
      </c>
      <c r="H26" s="45" t="s">
        <v>91</v>
      </c>
      <c r="I26" s="45" t="s">
        <v>94</v>
      </c>
      <c r="J26" s="45" t="s">
        <v>190</v>
      </c>
      <c r="K26" s="33" t="s">
        <v>215</v>
      </c>
      <c r="L26" s="33" t="s">
        <v>217</v>
      </c>
      <c r="M26" s="33" t="s">
        <v>219</v>
      </c>
      <c r="N26" s="33" t="s">
        <v>221</v>
      </c>
      <c r="O26" s="33" t="s">
        <v>224</v>
      </c>
      <c r="P26" s="33" t="s">
        <v>227</v>
      </c>
      <c r="Q26" s="33" t="s">
        <v>229</v>
      </c>
      <c r="R26" s="33" t="s">
        <v>233</v>
      </c>
      <c r="S26" s="33" t="s">
        <v>234</v>
      </c>
      <c r="T26" s="34" t="s">
        <v>237</v>
      </c>
      <c r="V26" s="33" t="s">
        <v>41</v>
      </c>
      <c r="W26" s="33" t="s">
        <v>88</v>
      </c>
      <c r="X26" s="33" t="s">
        <v>92</v>
      </c>
      <c r="Y26" s="33" t="s">
        <v>93</v>
      </c>
      <c r="Z26" s="33" t="s">
        <v>191</v>
      </c>
      <c r="AA26" s="33" t="s">
        <v>216</v>
      </c>
      <c r="AB26" s="33" t="s">
        <v>218</v>
      </c>
      <c r="AC26" s="33" t="s">
        <v>220</v>
      </c>
      <c r="AD26" s="33" t="s">
        <v>222</v>
      </c>
      <c r="AE26" s="33" t="s">
        <v>225</v>
      </c>
      <c r="AF26" s="33" t="s">
        <v>228</v>
      </c>
      <c r="AG26" s="33" t="s">
        <v>230</v>
      </c>
      <c r="AH26" s="33" t="s">
        <v>231</v>
      </c>
      <c r="AI26" s="33" t="s">
        <v>235</v>
      </c>
      <c r="AJ26" s="34" t="s">
        <v>238</v>
      </c>
    </row>
    <row r="27" spans="2:36" x14ac:dyDescent="0.25">
      <c r="D27" s="46" t="s">
        <v>39</v>
      </c>
      <c r="E27" s="47">
        <f>-E8/E7</f>
        <v>0.72685000427977975</v>
      </c>
      <c r="F27" s="47">
        <f t="shared" ref="F27:I27" si="49">-F8/F7</f>
        <v>0.84243256481125139</v>
      </c>
      <c r="G27" s="47">
        <f t="shared" si="49"/>
        <v>0.85725541296080243</v>
      </c>
      <c r="H27" s="47">
        <f t="shared" si="49"/>
        <v>0.83620075173118602</v>
      </c>
      <c r="I27" s="47">
        <f t="shared" si="49"/>
        <v>0.81210576263080758</v>
      </c>
      <c r="J27" s="47">
        <f t="shared" ref="J27:L27" si="50">-J8/J7</f>
        <v>0.750937090155265</v>
      </c>
      <c r="K27" s="47">
        <f t="shared" ref="K27" si="51">-K8/K7</f>
        <v>0.73362499710232887</v>
      </c>
      <c r="L27" s="47">
        <f t="shared" si="50"/>
        <v>0.73408621693767429</v>
      </c>
      <c r="M27" s="47">
        <f t="shared" ref="M27" si="52">-M8/M7</f>
        <v>0.72577884994193975</v>
      </c>
      <c r="N27" s="47">
        <f t="shared" ref="N27:S27" si="53">-N8/N7</f>
        <v>0.71251947626012591</v>
      </c>
      <c r="O27" s="47">
        <f t="shared" si="53"/>
        <v>0.71112957961077639</v>
      </c>
      <c r="P27" s="47">
        <f t="shared" si="53"/>
        <v>0.72268326231833313</v>
      </c>
      <c r="Q27" s="47">
        <f t="shared" si="53"/>
        <v>0.71555967141705679</v>
      </c>
      <c r="R27" s="47">
        <f t="shared" si="53"/>
        <v>0.72675733257838904</v>
      </c>
      <c r="S27" s="47">
        <f t="shared" si="53"/>
        <v>0.70901550864427021</v>
      </c>
      <c r="T27" s="181">
        <f t="shared" ref="T27" si="54">-T8/T7</f>
        <v>0.71353880567795969</v>
      </c>
      <c r="V27" s="47">
        <f t="shared" ref="V27:Y27" si="55">-V8/V7</f>
        <v>0.84243256481125139</v>
      </c>
      <c r="W27" s="47">
        <f t="shared" si="55"/>
        <v>0.87178190452108395</v>
      </c>
      <c r="X27" s="47">
        <f t="shared" si="55"/>
        <v>0.79509931927947575</v>
      </c>
      <c r="Y27" s="47">
        <f t="shared" si="55"/>
        <v>0.74141095148305702</v>
      </c>
      <c r="Z27" s="47">
        <f t="shared" ref="Z27:AB27" si="56">-Z8/Z7</f>
        <v>0.750937090155265</v>
      </c>
      <c r="AA27" s="47">
        <f t="shared" ref="AA27" si="57">-AA8/AA7</f>
        <v>0.71644222734506546</v>
      </c>
      <c r="AB27" s="47">
        <f t="shared" si="56"/>
        <v>0.73498252572068679</v>
      </c>
      <c r="AC27" s="47">
        <f t="shared" ref="AC27" si="58">-AC8/AC7</f>
        <v>0.70174348616784554</v>
      </c>
      <c r="AD27" s="47">
        <f t="shared" ref="AD27:AE27" si="59">-AD8/AD7</f>
        <v>0.71251947626012591</v>
      </c>
      <c r="AE27" s="47">
        <f t="shared" si="59"/>
        <v>0.70978950286240905</v>
      </c>
      <c r="AF27" s="47">
        <f t="shared" ref="AF27" si="60">-AF8/AF7</f>
        <v>0.7444512051821166</v>
      </c>
      <c r="AG27" s="47">
        <f>-AG8/AG7-0.01%</f>
        <v>0.69549326281427237</v>
      </c>
      <c r="AH27" s="47">
        <f>-AH8/AH7</f>
        <v>0.72675733257838904</v>
      </c>
      <c r="AI27" s="47">
        <f>-AI8/AI7</f>
        <v>0.69190040925152141</v>
      </c>
      <c r="AJ27" s="48">
        <f>-AJ8/AJ7</f>
        <v>0.72216182990821232</v>
      </c>
    </row>
    <row r="28" spans="2:36" ht="15" thickBot="1" x14ac:dyDescent="0.3">
      <c r="D28" s="46" t="s">
        <v>40</v>
      </c>
      <c r="E28" s="47">
        <f>-E9/E7</f>
        <v>0.23187513270096344</v>
      </c>
      <c r="F28" s="47">
        <f t="shared" ref="F28:I28" si="61">-F9/F7</f>
        <v>0.2259078823076654</v>
      </c>
      <c r="G28" s="47">
        <f t="shared" si="61"/>
        <v>0.2218258718205687</v>
      </c>
      <c r="H28" s="47">
        <f t="shared" si="61"/>
        <v>0.22354699178706483</v>
      </c>
      <c r="I28" s="47">
        <f t="shared" si="61"/>
        <v>0.22869903936582558</v>
      </c>
      <c r="J28" s="47">
        <f t="shared" ref="J28:L28" si="62">-J9/J7</f>
        <v>0.2223632440665059</v>
      </c>
      <c r="K28" s="47">
        <f t="shared" ref="K28" si="63">-K9/K7</f>
        <v>0.22088262008475951</v>
      </c>
      <c r="L28" s="47">
        <f t="shared" si="62"/>
        <v>0.2202027440113026</v>
      </c>
      <c r="M28" s="47">
        <f t="shared" ref="M28" si="64">-M9/M7</f>
        <v>0.22125242607013346</v>
      </c>
      <c r="N28" s="47">
        <f>-N9/N7</f>
        <v>0.2104938887716287</v>
      </c>
      <c r="O28" s="47">
        <f>-O9/O7</f>
        <v>0.2122050399216408</v>
      </c>
      <c r="P28" s="47">
        <f>-P9/P7</f>
        <v>0.21134014980928179</v>
      </c>
      <c r="Q28" s="47">
        <f>-ROUND(Q9/Q7,2)</f>
        <v>0.21</v>
      </c>
      <c r="R28" s="47">
        <f>-R9/R7</f>
        <v>0.19002457198648359</v>
      </c>
      <c r="S28" s="47">
        <f>-S9/S7</f>
        <v>0.20235703557448786</v>
      </c>
      <c r="T28" s="48">
        <f>-T9/T7</f>
        <v>0.19961029245800396</v>
      </c>
      <c r="V28" s="47">
        <f t="shared" ref="V28:Y28" si="65">-V9/V7</f>
        <v>0.2259078823076654</v>
      </c>
      <c r="W28" s="47">
        <f t="shared" si="65"/>
        <v>0.21782547390165818</v>
      </c>
      <c r="X28" s="47">
        <f t="shared" si="65"/>
        <v>0.22690684143141457</v>
      </c>
      <c r="Y28" s="47">
        <f t="shared" si="65"/>
        <v>0.24381517115104379</v>
      </c>
      <c r="Z28" s="47">
        <f t="shared" ref="Z28:AB28" si="66">-Z9/Z7</f>
        <v>0.2223632440665059</v>
      </c>
      <c r="AA28" s="47">
        <f t="shared" ref="AA28" si="67">-AA9/AA7</f>
        <v>0.2194130565318351</v>
      </c>
      <c r="AB28" s="47">
        <f t="shared" si="66"/>
        <v>0.21888151094780472</v>
      </c>
      <c r="AC28" s="47">
        <f t="shared" ref="AC28" si="68">-AC9/AC7</f>
        <v>0.22428942806415805</v>
      </c>
      <c r="AD28" s="47">
        <f t="shared" ref="AD28:AE28" si="69">-AD9/AD7</f>
        <v>0.2104938887716287</v>
      </c>
      <c r="AE28" s="47">
        <f t="shared" si="69"/>
        <v>0.21385485602138193</v>
      </c>
      <c r="AF28" s="47">
        <f t="shared" ref="AF28:AG28" si="70">-AF9/AF7</f>
        <v>0.20971063660333503</v>
      </c>
      <c r="AG28" s="47">
        <f t="shared" si="70"/>
        <v>0.20881771383000311</v>
      </c>
      <c r="AH28" s="47">
        <f t="shared" ref="AH28:AI28" si="71">-AH9/AH7</f>
        <v>0.19002457198648359</v>
      </c>
      <c r="AI28" s="47">
        <f t="shared" si="71"/>
        <v>0.21425385863224816</v>
      </c>
      <c r="AJ28" s="48">
        <f t="shared" ref="AJ28" si="72">-AJ9/AJ7</f>
        <v>0.19437401629234141</v>
      </c>
    </row>
    <row r="29" spans="2:36" ht="15" thickBot="1" x14ac:dyDescent="0.3">
      <c r="D29" s="40" t="s">
        <v>226</v>
      </c>
      <c r="E29" s="49">
        <f>-(E8+E9)/E7</f>
        <v>0.95872513698074324</v>
      </c>
      <c r="F29" s="49">
        <f t="shared" ref="F29:I29" si="73">-(F8+F9)/F7</f>
        <v>1.0683404471189168</v>
      </c>
      <c r="G29" s="49">
        <f t="shared" si="73"/>
        <v>1.0790812847813711</v>
      </c>
      <c r="H29" s="49">
        <f t="shared" si="73"/>
        <v>1.0597477435182507</v>
      </c>
      <c r="I29" s="49">
        <f t="shared" si="73"/>
        <v>1.0408048019966332</v>
      </c>
      <c r="J29" s="49">
        <f t="shared" ref="J29:L29" si="74">-(J8+J9)/J7</f>
        <v>0.97330033422177098</v>
      </c>
      <c r="K29" s="49">
        <f t="shared" ref="K29" si="75">-(K8+K9)/K7</f>
        <v>0.95450761718708843</v>
      </c>
      <c r="L29" s="49">
        <f t="shared" si="74"/>
        <v>0.95428896094897686</v>
      </c>
      <c r="M29" s="49">
        <f t="shared" ref="M29" si="76">-(M8+M9)/M7</f>
        <v>0.94703127601207326</v>
      </c>
      <c r="N29" s="49">
        <f t="shared" ref="N29:S29" si="77">-(N8+N9)/N7</f>
        <v>0.92301336503175468</v>
      </c>
      <c r="O29" s="49">
        <f t="shared" si="77"/>
        <v>0.92333461953241713</v>
      </c>
      <c r="P29" s="49">
        <f t="shared" si="77"/>
        <v>0.93402341212761486</v>
      </c>
      <c r="Q29" s="49">
        <f t="shared" si="77"/>
        <v>0.92623652102995624</v>
      </c>
      <c r="R29" s="49">
        <f t="shared" si="77"/>
        <v>0.91678190456487263</v>
      </c>
      <c r="S29" s="49">
        <f t="shared" si="77"/>
        <v>0.91137254421875802</v>
      </c>
      <c r="T29" s="50">
        <f t="shared" ref="T29" si="78">-(T8+T9)/T7</f>
        <v>0.91314909813596368</v>
      </c>
      <c r="V29" s="49">
        <f t="shared" ref="V29:Y29" si="79">-(V8+V9)/V7</f>
        <v>1.0683404471189168</v>
      </c>
      <c r="W29" s="49">
        <f t="shared" si="79"/>
        <v>1.0896073784227422</v>
      </c>
      <c r="X29" s="49">
        <f t="shared" si="79"/>
        <v>1.0220061607108903</v>
      </c>
      <c r="Y29" s="49">
        <f t="shared" si="79"/>
        <v>0.98522612263410081</v>
      </c>
      <c r="Z29" s="49">
        <f t="shared" ref="Z29:AB29" si="80">-(Z8+Z9)/Z7</f>
        <v>0.97330033422177098</v>
      </c>
      <c r="AA29" s="49">
        <f t="shared" ref="AA29" si="81">-(AA8+AA9)/AA7</f>
        <v>0.93585528387690065</v>
      </c>
      <c r="AB29" s="49">
        <f t="shared" si="80"/>
        <v>0.95386403666849151</v>
      </c>
      <c r="AC29" s="49">
        <f t="shared" ref="AC29" si="82">-(AC8+AC9)/AC7</f>
        <v>0.92603291423200362</v>
      </c>
      <c r="AD29" s="49">
        <f t="shared" ref="AD29:AE29" si="83">-(AD8+AD9)/AD7</f>
        <v>0.92301336503175468</v>
      </c>
      <c r="AE29" s="49">
        <f t="shared" si="83"/>
        <v>0.92364435888379093</v>
      </c>
      <c r="AF29" s="49">
        <f t="shared" ref="AF29:AG29" si="84">-(AF8+AF9)/AF7</f>
        <v>0.95416184178545171</v>
      </c>
      <c r="AG29" s="49">
        <f t="shared" si="84"/>
        <v>0.90441097664427539</v>
      </c>
      <c r="AH29" s="49">
        <f t="shared" ref="AH29:AI29" si="85">-(AH8+AH9)/AH7</f>
        <v>0.91678190456487263</v>
      </c>
      <c r="AI29" s="49">
        <f t="shared" si="85"/>
        <v>0.90615426788376952</v>
      </c>
      <c r="AJ29" s="50">
        <f t="shared" ref="AJ29" si="86">-(AJ8+AJ9)/AJ7</f>
        <v>0.91653584620055373</v>
      </c>
    </row>
    <row r="31" spans="2:36" x14ac:dyDescent="0.25">
      <c r="N31" s="172"/>
      <c r="O31" s="172"/>
      <c r="P31" s="172"/>
      <c r="Q31" s="172"/>
      <c r="R31" s="172"/>
      <c r="S31" s="172"/>
      <c r="T31" s="172" t="s">
        <v>236</v>
      </c>
    </row>
  </sheetData>
  <hyperlinks>
    <hyperlink ref="B2" location="'Suplemento Financiero&gt;&gt;&gt;'!A1" display="ÍNDICE" xr:uid="{4FD03633-2F3C-4042-8B4C-39B45529EDDD}"/>
  </hyperlinks>
  <pageMargins left="0.7" right="0.7" top="0.75" bottom="0.75" header="0.3" footer="0.3"/>
  <pageSetup paperSize="9" scale="63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Z5:Z21 AD5:AD21 Q28 AG27 AH5:AH21" formula="1"/>
    <ignoredError sqref="J27:J29 Z27:Z29 AB27:AB29 AH28:AH29 AJ27:AJ29" evalError="1"/>
    <ignoredError sqref="E12:I12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EC663-AE37-4F08-8182-5E64427F7F30}">
  <sheetPr>
    <tabColor theme="2" tint="-9.9978637043366805E-2"/>
  </sheetPr>
  <dimension ref="B1:Z48"/>
  <sheetViews>
    <sheetView showGridLines="0" zoomScaleNormal="100" workbookViewId="0"/>
  </sheetViews>
  <sheetFormatPr baseColWidth="10" defaultColWidth="11.42578125" defaultRowHeight="14.25" outlineLevelCol="1" x14ac:dyDescent="0.25"/>
  <cols>
    <col min="1" max="1" width="1.5703125" style="10" customWidth="1"/>
    <col min="2" max="2" width="10.7109375" style="10" customWidth="1"/>
    <col min="3" max="3" width="1.5703125" style="10" customWidth="1"/>
    <col min="4" max="4" width="14.28515625" style="10" customWidth="1"/>
    <col min="5" max="5" width="11.28515625" style="10" customWidth="1"/>
    <col min="6" max="7" width="11.28515625" style="10" hidden="1" customWidth="1" outlineLevel="1"/>
    <col min="8" max="8" width="11.28515625" style="10" hidden="1" customWidth="1" outlineLevel="1" collapsed="1"/>
    <col min="9" max="9" width="11.28515625" style="10" customWidth="1" collapsed="1"/>
    <col min="10" max="10" width="11.28515625" style="10" hidden="1" customWidth="1" outlineLevel="1"/>
    <col min="11" max="11" width="11.28515625" style="10" hidden="1" customWidth="1" outlineLevel="1" collapsed="1"/>
    <col min="12" max="12" width="11.28515625" style="10" hidden="1" customWidth="1" outlineLevel="1"/>
    <col min="13" max="13" width="11.28515625" style="10" customWidth="1" collapsed="1"/>
    <col min="14" max="14" width="11.28515625" style="10" hidden="1" customWidth="1" outlineLevel="1"/>
    <col min="15" max="15" width="11.28515625" style="10" hidden="1" customWidth="1" outlineLevel="1" collapsed="1"/>
    <col min="16" max="16" width="11.28515625" style="10" customWidth="1" collapsed="1"/>
    <col min="17" max="17" width="11.28515625" style="10" customWidth="1"/>
    <col min="18" max="18" width="11.28515625" style="10" hidden="1" customWidth="1" outlineLevel="1"/>
    <col min="19" max="19" width="11.28515625" style="10" hidden="1" customWidth="1" outlineLevel="1" collapsed="1"/>
    <col min="20" max="20" width="11.28515625" style="10" customWidth="1" collapsed="1"/>
    <col min="21" max="21" width="11.42578125" style="10"/>
    <col min="22" max="27" width="11.42578125" style="10" customWidth="1"/>
    <col min="28" max="16384" width="11.42578125" style="10"/>
  </cols>
  <sheetData>
    <row r="1" spans="2:26" ht="16.5" customHeight="1" x14ac:dyDescent="0.25"/>
    <row r="2" spans="2:26" ht="18.75" customHeight="1" thickBot="1" x14ac:dyDescent="0.3">
      <c r="B2" s="11" t="s">
        <v>27</v>
      </c>
      <c r="D2" s="14" t="s">
        <v>107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2:26" x14ac:dyDescent="0.25">
      <c r="B3" s="51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2:26" x14ac:dyDescent="0.25">
      <c r="B4" s="51"/>
      <c r="D4" s="52"/>
      <c r="E4" s="176" t="s">
        <v>105</v>
      </c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</row>
    <row r="5" spans="2:26" ht="15" thickBot="1" x14ac:dyDescent="0.3">
      <c r="B5" s="51"/>
      <c r="D5" s="23"/>
      <c r="E5" s="17" t="s">
        <v>16</v>
      </c>
      <c r="F5" s="17" t="s">
        <v>17</v>
      </c>
      <c r="G5" s="17" t="s">
        <v>87</v>
      </c>
      <c r="H5" s="17" t="s">
        <v>91</v>
      </c>
      <c r="I5" s="17" t="s">
        <v>94</v>
      </c>
      <c r="J5" s="17" t="s">
        <v>190</v>
      </c>
      <c r="K5" s="17" t="s">
        <v>215</v>
      </c>
      <c r="L5" s="17" t="s">
        <v>217</v>
      </c>
      <c r="M5" s="17" t="s">
        <v>219</v>
      </c>
      <c r="N5" s="17" t="s">
        <v>221</v>
      </c>
      <c r="O5" s="17" t="s">
        <v>224</v>
      </c>
      <c r="P5" s="17" t="s">
        <v>227</v>
      </c>
      <c r="Q5" s="17" t="s">
        <v>229</v>
      </c>
      <c r="R5" s="17" t="s">
        <v>233</v>
      </c>
      <c r="S5" s="17" t="s">
        <v>234</v>
      </c>
      <c r="T5" s="18" t="s">
        <v>237</v>
      </c>
      <c r="U5" s="53" t="s">
        <v>0</v>
      </c>
    </row>
    <row r="6" spans="2:26" x14ac:dyDescent="0.25">
      <c r="B6" s="51"/>
      <c r="D6" s="46" t="s">
        <v>15</v>
      </c>
      <c r="E6" s="54">
        <v>757858</v>
      </c>
      <c r="F6" s="54">
        <v>191252</v>
      </c>
      <c r="G6" s="54">
        <v>386201</v>
      </c>
      <c r="H6" s="54">
        <v>583894</v>
      </c>
      <c r="I6" s="54">
        <v>782686</v>
      </c>
      <c r="J6" s="54">
        <v>197213</v>
      </c>
      <c r="K6" s="54">
        <v>395192</v>
      </c>
      <c r="L6" s="54">
        <v>598103.24732775497</v>
      </c>
      <c r="M6" s="54">
        <v>804392</v>
      </c>
      <c r="N6" s="54">
        <v>205889.29</v>
      </c>
      <c r="O6" s="54">
        <v>419815</v>
      </c>
      <c r="P6" s="54">
        <v>643227.37947591802</v>
      </c>
      <c r="Q6" s="54">
        <v>873091</v>
      </c>
      <c r="R6" s="54">
        <v>230360</v>
      </c>
      <c r="S6" s="54">
        <v>469765</v>
      </c>
      <c r="T6" s="55">
        <v>717006.15939530684</v>
      </c>
      <c r="U6" s="56">
        <f>+T6/P6-1</f>
        <v>0.11470093200868026</v>
      </c>
    </row>
    <row r="7" spans="2:26" x14ac:dyDescent="0.25">
      <c r="B7" s="51"/>
      <c r="D7" s="46" t="s">
        <v>21</v>
      </c>
      <c r="E7" s="54">
        <v>138034</v>
      </c>
      <c r="F7" s="54">
        <v>35735</v>
      </c>
      <c r="G7" s="54">
        <v>72264</v>
      </c>
      <c r="H7" s="54">
        <v>109405</v>
      </c>
      <c r="I7" s="54">
        <v>146847</v>
      </c>
      <c r="J7" s="54">
        <v>37360</v>
      </c>
      <c r="K7" s="54">
        <v>75212</v>
      </c>
      <c r="L7" s="54">
        <v>113982.33140999996</v>
      </c>
      <c r="M7" s="54">
        <v>153448</v>
      </c>
      <c r="N7" s="54">
        <v>39373.040000000001</v>
      </c>
      <c r="O7" s="54">
        <v>79958</v>
      </c>
      <c r="P7" s="54">
        <v>121644.68644999995</v>
      </c>
      <c r="Q7" s="54">
        <v>163814</v>
      </c>
      <c r="R7" s="54">
        <v>41569</v>
      </c>
      <c r="S7" s="54">
        <v>84009.022880000048</v>
      </c>
      <c r="T7" s="55">
        <v>127166.49675999994</v>
      </c>
      <c r="U7" s="56">
        <f>+T7/P7-1</f>
        <v>4.5392942931951508E-2</v>
      </c>
    </row>
    <row r="8" spans="2:26" x14ac:dyDescent="0.25">
      <c r="B8" s="51"/>
      <c r="D8" s="46" t="s">
        <v>22</v>
      </c>
      <c r="E8" s="54">
        <v>28452</v>
      </c>
      <c r="F8" s="54">
        <v>7339</v>
      </c>
      <c r="G8" s="54">
        <v>14775</v>
      </c>
      <c r="H8" s="54">
        <v>22325</v>
      </c>
      <c r="I8" s="54">
        <v>29949</v>
      </c>
      <c r="J8" s="54">
        <v>7839</v>
      </c>
      <c r="K8" s="54">
        <v>15767</v>
      </c>
      <c r="L8" s="54">
        <v>23947.163200000006</v>
      </c>
      <c r="M8" s="54">
        <v>32365</v>
      </c>
      <c r="N8" s="54">
        <v>8792.8700000000008</v>
      </c>
      <c r="O8" s="54">
        <v>17893</v>
      </c>
      <c r="P8" s="54">
        <v>27263.313189999993</v>
      </c>
      <c r="Q8" s="54">
        <v>36966</v>
      </c>
      <c r="R8" s="54">
        <v>10346</v>
      </c>
      <c r="S8" s="54">
        <v>21018</v>
      </c>
      <c r="T8" s="55">
        <v>31993.645869999978</v>
      </c>
      <c r="U8" s="56">
        <f>+T8/P8-1</f>
        <v>0.17350542272811653</v>
      </c>
    </row>
    <row r="9" spans="2:26" ht="15" thickBot="1" x14ac:dyDescent="0.3">
      <c r="B9" s="51"/>
      <c r="D9" s="46" t="s">
        <v>23</v>
      </c>
      <c r="E9" s="54">
        <v>1100</v>
      </c>
      <c r="F9" s="54">
        <v>244</v>
      </c>
      <c r="G9" s="54">
        <v>423</v>
      </c>
      <c r="H9" s="54">
        <v>603</v>
      </c>
      <c r="I9" s="54">
        <v>784</v>
      </c>
      <c r="J9" s="54">
        <v>206</v>
      </c>
      <c r="K9" s="54">
        <v>436</v>
      </c>
      <c r="L9" s="54">
        <v>738.86337999999921</v>
      </c>
      <c r="M9" s="54">
        <v>1124</v>
      </c>
      <c r="N9" s="54">
        <v>585.51</v>
      </c>
      <c r="O9" s="54">
        <v>1192</v>
      </c>
      <c r="P9" s="54">
        <v>1940.5975599999986</v>
      </c>
      <c r="Q9" s="54">
        <v>2834</v>
      </c>
      <c r="R9" s="54">
        <v>1122</v>
      </c>
      <c r="S9" s="54">
        <v>2336</v>
      </c>
      <c r="T9" s="55">
        <v>3655.7310999999972</v>
      </c>
      <c r="U9" s="56">
        <f>+T9/P9-1</f>
        <v>0.88381721968154991</v>
      </c>
    </row>
    <row r="10" spans="2:26" ht="15" thickBot="1" x14ac:dyDescent="0.3">
      <c r="B10" s="51"/>
      <c r="D10" s="40" t="s">
        <v>1</v>
      </c>
      <c r="E10" s="57">
        <f t="shared" ref="E10:I10" si="0">SUM(E6:E9)</f>
        <v>925444</v>
      </c>
      <c r="F10" s="57">
        <f t="shared" si="0"/>
        <v>234570</v>
      </c>
      <c r="G10" s="57">
        <f t="shared" si="0"/>
        <v>473663</v>
      </c>
      <c r="H10" s="57">
        <f t="shared" si="0"/>
        <v>716227</v>
      </c>
      <c r="I10" s="57">
        <f t="shared" si="0"/>
        <v>960266</v>
      </c>
      <c r="J10" s="57">
        <f t="shared" ref="J10:L10" si="1">SUM(J6:J9)</f>
        <v>242618</v>
      </c>
      <c r="K10" s="57">
        <f t="shared" ref="K10" si="2">SUM(K6:K9)</f>
        <v>486607</v>
      </c>
      <c r="L10" s="57">
        <f t="shared" si="1"/>
        <v>736771.6053177549</v>
      </c>
      <c r="M10" s="57">
        <f t="shared" ref="M10:N10" si="3">SUM(M6:M9)</f>
        <v>991329</v>
      </c>
      <c r="N10" s="57">
        <f t="shared" si="3"/>
        <v>254640.71000000002</v>
      </c>
      <c r="O10" s="57">
        <f t="shared" ref="O10:R10" si="4">SUM(O6:O9)</f>
        <v>518858</v>
      </c>
      <c r="P10" s="57">
        <f t="shared" si="4"/>
        <v>794075.97667591798</v>
      </c>
      <c r="Q10" s="57">
        <f t="shared" si="4"/>
        <v>1076705</v>
      </c>
      <c r="R10" s="57">
        <f t="shared" si="4"/>
        <v>283397</v>
      </c>
      <c r="S10" s="57">
        <f t="shared" ref="S10:T10" si="5">SUM(S6:S9)</f>
        <v>577128.02288000006</v>
      </c>
      <c r="T10" s="58">
        <f t="shared" si="5"/>
        <v>879822.03312530671</v>
      </c>
      <c r="U10" s="59">
        <f>+T10/P10-1</f>
        <v>0.10798218176594432</v>
      </c>
    </row>
    <row r="11" spans="2:26" x14ac:dyDescent="0.25">
      <c r="B11" s="51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2:26" x14ac:dyDescent="0.25">
      <c r="B12" s="5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2:26" x14ac:dyDescent="0.25">
      <c r="B13" s="51"/>
      <c r="D13" s="52"/>
      <c r="E13" s="176" t="s">
        <v>95</v>
      </c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</row>
    <row r="14" spans="2:26" ht="15" thickBot="1" x14ac:dyDescent="0.3">
      <c r="B14" s="51"/>
      <c r="D14" s="23"/>
      <c r="E14" s="17" t="s">
        <v>16</v>
      </c>
      <c r="F14" s="17" t="s">
        <v>17</v>
      </c>
      <c r="G14" s="17" t="s">
        <v>87</v>
      </c>
      <c r="H14" s="17" t="s">
        <v>91</v>
      </c>
      <c r="I14" s="17" t="s">
        <v>94</v>
      </c>
      <c r="J14" s="17" t="s">
        <v>190</v>
      </c>
      <c r="K14" s="17" t="s">
        <v>215</v>
      </c>
      <c r="L14" s="17" t="s">
        <v>217</v>
      </c>
      <c r="M14" s="17" t="s">
        <v>219</v>
      </c>
      <c r="N14" s="17" t="s">
        <v>221</v>
      </c>
      <c r="O14" s="17" t="s">
        <v>224</v>
      </c>
      <c r="P14" s="17" t="s">
        <v>227</v>
      </c>
      <c r="Q14" s="17" t="s">
        <v>229</v>
      </c>
      <c r="R14" s="17" t="s">
        <v>233</v>
      </c>
      <c r="S14" s="17" t="s">
        <v>234</v>
      </c>
      <c r="T14" s="18" t="s">
        <v>237</v>
      </c>
      <c r="U14" s="53" t="s">
        <v>0</v>
      </c>
    </row>
    <row r="15" spans="2:26" x14ac:dyDescent="0.25">
      <c r="B15" s="51"/>
      <c r="D15" s="46" t="s">
        <v>15</v>
      </c>
      <c r="E15" s="54">
        <v>772787</v>
      </c>
      <c r="F15" s="54">
        <v>191526</v>
      </c>
      <c r="G15" s="54">
        <v>396107</v>
      </c>
      <c r="H15" s="54">
        <v>595239</v>
      </c>
      <c r="I15" s="54">
        <v>792684</v>
      </c>
      <c r="J15" s="54">
        <v>195771</v>
      </c>
      <c r="K15" s="54">
        <v>402583</v>
      </c>
      <c r="L15" s="54">
        <v>612487.58698000002</v>
      </c>
      <c r="M15" s="54">
        <v>826194</v>
      </c>
      <c r="N15" s="54">
        <v>213599.31</v>
      </c>
      <c r="O15" s="54">
        <v>446998</v>
      </c>
      <c r="P15" s="54">
        <v>684746.33151000016</v>
      </c>
      <c r="Q15" s="54">
        <v>924049</v>
      </c>
      <c r="R15" s="54">
        <v>236141</v>
      </c>
      <c r="S15" s="54">
        <v>490781</v>
      </c>
      <c r="T15" s="55">
        <v>749982.51507999992</v>
      </c>
      <c r="U15" s="56">
        <f>+T15/P15-1</f>
        <v>9.52705849860358E-2</v>
      </c>
      <c r="W15" s="60"/>
      <c r="X15" s="60"/>
      <c r="Y15" s="60"/>
      <c r="Z15" s="60"/>
    </row>
    <row r="16" spans="2:26" x14ac:dyDescent="0.25">
      <c r="B16" s="51"/>
      <c r="D16" s="46" t="s">
        <v>21</v>
      </c>
      <c r="E16" s="54">
        <v>143713</v>
      </c>
      <c r="F16" s="54">
        <v>37607</v>
      </c>
      <c r="G16" s="54">
        <v>75283</v>
      </c>
      <c r="H16" s="54">
        <v>111604</v>
      </c>
      <c r="I16" s="54">
        <v>149430</v>
      </c>
      <c r="J16" s="54">
        <v>39270</v>
      </c>
      <c r="K16" s="54">
        <v>78628</v>
      </c>
      <c r="L16" s="54">
        <v>117010.78094000001</v>
      </c>
      <c r="M16" s="54">
        <v>157858</v>
      </c>
      <c r="N16" s="54">
        <v>42393.61</v>
      </c>
      <c r="O16" s="54">
        <v>84519</v>
      </c>
      <c r="P16" s="54">
        <v>125558.24246999998</v>
      </c>
      <c r="Q16" s="54">
        <v>167842</v>
      </c>
      <c r="R16" s="54">
        <v>43483</v>
      </c>
      <c r="S16" s="54">
        <v>86242.056689999998</v>
      </c>
      <c r="T16" s="55">
        <v>128860.13178000001</v>
      </c>
      <c r="U16" s="56">
        <f>+T16/P16-1</f>
        <v>2.6297670666973305E-2</v>
      </c>
      <c r="W16" s="60"/>
      <c r="X16" s="60"/>
      <c r="Y16" s="60"/>
      <c r="Z16" s="60"/>
    </row>
    <row r="17" spans="2:26" x14ac:dyDescent="0.25">
      <c r="B17" s="51"/>
      <c r="D17" s="46" t="s">
        <v>22</v>
      </c>
      <c r="E17" s="54">
        <v>29082</v>
      </c>
      <c r="F17" s="54">
        <v>14335</v>
      </c>
      <c r="G17" s="54">
        <v>19803</v>
      </c>
      <c r="H17" s="54">
        <v>24335</v>
      </c>
      <c r="I17" s="54">
        <v>30384</v>
      </c>
      <c r="J17" s="54">
        <v>15579</v>
      </c>
      <c r="K17" s="54">
        <v>21656</v>
      </c>
      <c r="L17" s="54">
        <v>26772.181279999993</v>
      </c>
      <c r="M17" s="54">
        <v>33860</v>
      </c>
      <c r="N17" s="54">
        <v>17829.830000000002</v>
      </c>
      <c r="O17" s="54">
        <v>24598</v>
      </c>
      <c r="P17" s="54">
        <v>30505.179729999996</v>
      </c>
      <c r="Q17" s="54">
        <v>38833</v>
      </c>
      <c r="R17" s="54">
        <v>21405</v>
      </c>
      <c r="S17" s="54">
        <v>28962</v>
      </c>
      <c r="T17" s="55">
        <v>35687.113899999997</v>
      </c>
      <c r="U17" s="56">
        <f>+T17/P17-1</f>
        <v>0.1698706323275283</v>
      </c>
      <c r="W17" s="60"/>
      <c r="X17" s="60"/>
      <c r="Y17" s="60"/>
      <c r="Z17" s="60"/>
    </row>
    <row r="18" spans="2:26" ht="15" thickBot="1" x14ac:dyDescent="0.3">
      <c r="B18" s="51"/>
      <c r="D18" s="46" t="s">
        <v>23</v>
      </c>
      <c r="E18" s="54">
        <v>1097</v>
      </c>
      <c r="F18" s="54">
        <v>741</v>
      </c>
      <c r="G18" s="54">
        <v>754</v>
      </c>
      <c r="H18" s="54">
        <v>767</v>
      </c>
      <c r="I18" s="54">
        <v>783</v>
      </c>
      <c r="J18" s="54">
        <v>799</v>
      </c>
      <c r="K18" s="54">
        <v>1033</v>
      </c>
      <c r="L18" s="54">
        <v>1358.5527999999997</v>
      </c>
      <c r="M18" s="54">
        <v>1694</v>
      </c>
      <c r="N18" s="54">
        <v>1375.08</v>
      </c>
      <c r="O18" s="54">
        <v>2104</v>
      </c>
      <c r="P18" s="54">
        <v>3004.6632899999995</v>
      </c>
      <c r="Q18" s="54">
        <v>3946</v>
      </c>
      <c r="R18" s="54">
        <v>2200</v>
      </c>
      <c r="S18" s="54">
        <v>3313</v>
      </c>
      <c r="T18" s="55">
        <v>4517.6101999999992</v>
      </c>
      <c r="U18" s="56">
        <f>+T18/P18-1</f>
        <v>0.50353292997432675</v>
      </c>
      <c r="W18" s="60"/>
      <c r="X18" s="60"/>
      <c r="Y18" s="60"/>
      <c r="Z18" s="60"/>
    </row>
    <row r="19" spans="2:26" ht="15" thickBot="1" x14ac:dyDescent="0.3">
      <c r="B19" s="51"/>
      <c r="D19" s="40" t="s">
        <v>1</v>
      </c>
      <c r="E19" s="57">
        <f t="shared" ref="E19:I19" si="6">SUM(E15:E18)</f>
        <v>946679</v>
      </c>
      <c r="F19" s="57">
        <f t="shared" si="6"/>
        <v>244209</v>
      </c>
      <c r="G19" s="57">
        <f t="shared" si="6"/>
        <v>491947</v>
      </c>
      <c r="H19" s="57">
        <f t="shared" si="6"/>
        <v>731945</v>
      </c>
      <c r="I19" s="57">
        <f t="shared" si="6"/>
        <v>973281</v>
      </c>
      <c r="J19" s="57">
        <f t="shared" ref="J19:L19" si="7">SUM(J15:J18)</f>
        <v>251419</v>
      </c>
      <c r="K19" s="57">
        <f t="shared" ref="K19" si="8">SUM(K15:K18)</f>
        <v>503900</v>
      </c>
      <c r="L19" s="57">
        <f t="shared" si="7"/>
        <v>757629.10199999996</v>
      </c>
      <c r="M19" s="57">
        <f t="shared" ref="M19:N19" si="9">SUM(M15:M18)</f>
        <v>1019606</v>
      </c>
      <c r="N19" s="57">
        <f t="shared" si="9"/>
        <v>275197.83</v>
      </c>
      <c r="O19" s="57">
        <f t="shared" ref="O19:R19" si="10">SUM(O15:O18)</f>
        <v>558219</v>
      </c>
      <c r="P19" s="57">
        <f t="shared" si="10"/>
        <v>843814.41700000013</v>
      </c>
      <c r="Q19" s="57">
        <f t="shared" si="10"/>
        <v>1134670</v>
      </c>
      <c r="R19" s="57">
        <f t="shared" si="10"/>
        <v>303229</v>
      </c>
      <c r="S19" s="57">
        <f t="shared" ref="S19:T19" si="11">SUM(S15:S18)</f>
        <v>609298.05669</v>
      </c>
      <c r="T19" s="58">
        <f t="shared" si="11"/>
        <v>919047.37095999997</v>
      </c>
      <c r="U19" s="59">
        <f>+T19/P19-1</f>
        <v>8.915817559443262E-2</v>
      </c>
      <c r="W19" s="60"/>
      <c r="X19" s="60"/>
      <c r="Y19" s="60"/>
      <c r="Z19" s="60"/>
    </row>
    <row r="20" spans="2:26" x14ac:dyDescent="0.25">
      <c r="B20" s="51"/>
      <c r="D20" s="31"/>
      <c r="E20" s="61"/>
      <c r="F20" s="61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</row>
    <row r="22" spans="2:26" x14ac:dyDescent="0.25">
      <c r="D22" s="52"/>
      <c r="E22" s="176" t="s">
        <v>214</v>
      </c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</row>
    <row r="23" spans="2:26" ht="15" thickBot="1" x14ac:dyDescent="0.3">
      <c r="D23" s="23"/>
      <c r="E23" s="17" t="s">
        <v>16</v>
      </c>
      <c r="F23" s="17" t="s">
        <v>17</v>
      </c>
      <c r="G23" s="17" t="s">
        <v>87</v>
      </c>
      <c r="H23" s="17" t="s">
        <v>91</v>
      </c>
      <c r="I23" s="17" t="s">
        <v>94</v>
      </c>
      <c r="J23" s="17" t="s">
        <v>190</v>
      </c>
      <c r="K23" s="17" t="s">
        <v>215</v>
      </c>
      <c r="L23" s="17" t="s">
        <v>217</v>
      </c>
      <c r="M23" s="17" t="s">
        <v>219</v>
      </c>
      <c r="N23" s="17" t="s">
        <v>221</v>
      </c>
      <c r="O23" s="17" t="s">
        <v>224</v>
      </c>
      <c r="P23" s="17" t="s">
        <v>227</v>
      </c>
      <c r="Q23" s="17" t="s">
        <v>229</v>
      </c>
      <c r="R23" s="17" t="s">
        <v>233</v>
      </c>
      <c r="S23" s="17" t="s">
        <v>234</v>
      </c>
      <c r="T23" s="18" t="s">
        <v>237</v>
      </c>
      <c r="U23" s="63" t="s">
        <v>0</v>
      </c>
    </row>
    <row r="24" spans="2:26" x14ac:dyDescent="0.25">
      <c r="D24" s="46" t="s">
        <v>15</v>
      </c>
      <c r="E24" s="54">
        <v>2597196</v>
      </c>
      <c r="F24" s="54">
        <v>2604274</v>
      </c>
      <c r="G24" s="54">
        <v>2561562</v>
      </c>
      <c r="H24" s="54">
        <v>2512048</v>
      </c>
      <c r="I24" s="54">
        <v>2471102</v>
      </c>
      <c r="J24" s="54">
        <v>2459229</v>
      </c>
      <c r="K24" s="54">
        <v>2464589</v>
      </c>
      <c r="L24" s="54">
        <v>2484431</v>
      </c>
      <c r="M24" s="54">
        <v>2514371</v>
      </c>
      <c r="N24" s="54">
        <v>2564245</v>
      </c>
      <c r="O24" s="54">
        <v>2626269</v>
      </c>
      <c r="P24" s="54">
        <v>2679576</v>
      </c>
      <c r="Q24" s="54">
        <v>2729536</v>
      </c>
      <c r="R24" s="54">
        <v>2789748</v>
      </c>
      <c r="S24" s="54">
        <v>2848443</v>
      </c>
      <c r="T24" s="55">
        <v>2891364</v>
      </c>
      <c r="U24" s="56">
        <f>+T24/P24-1</f>
        <v>7.9037877634372089E-2</v>
      </c>
    </row>
    <row r="25" spans="2:26" x14ac:dyDescent="0.25">
      <c r="D25" s="46" t="s">
        <v>21</v>
      </c>
      <c r="E25" s="54">
        <v>752170</v>
      </c>
      <c r="F25" s="54">
        <v>756659</v>
      </c>
      <c r="G25" s="54">
        <v>746476</v>
      </c>
      <c r="H25" s="54">
        <v>733763</v>
      </c>
      <c r="I25" s="54">
        <v>726654</v>
      </c>
      <c r="J25" s="54">
        <v>726800</v>
      </c>
      <c r="K25" s="54">
        <v>728613</v>
      </c>
      <c r="L25" s="54">
        <v>731544</v>
      </c>
      <c r="M25" s="54">
        <v>738995</v>
      </c>
      <c r="N25" s="54">
        <v>750886</v>
      </c>
      <c r="O25" s="54">
        <v>759867</v>
      </c>
      <c r="P25" s="54">
        <v>769090</v>
      </c>
      <c r="Q25" s="54">
        <v>776208</v>
      </c>
      <c r="R25" s="54">
        <v>784306</v>
      </c>
      <c r="S25" s="54">
        <v>788332</v>
      </c>
      <c r="T25" s="55">
        <v>795826</v>
      </c>
      <c r="U25" s="56">
        <f>+T25/P25-1</f>
        <v>3.4763161658583508E-2</v>
      </c>
    </row>
    <row r="26" spans="2:26" x14ac:dyDescent="0.25">
      <c r="D26" s="46" t="s">
        <v>22</v>
      </c>
      <c r="E26" s="54">
        <v>109576</v>
      </c>
      <c r="F26" s="54">
        <v>106197</v>
      </c>
      <c r="G26" s="54">
        <v>107956</v>
      </c>
      <c r="H26" s="54">
        <v>110459</v>
      </c>
      <c r="I26" s="54">
        <v>117354</v>
      </c>
      <c r="J26" s="54">
        <v>117568</v>
      </c>
      <c r="K26" s="54">
        <v>117014</v>
      </c>
      <c r="L26" s="54">
        <v>117503</v>
      </c>
      <c r="M26" s="54">
        <v>121408</v>
      </c>
      <c r="N26" s="54">
        <v>116278</v>
      </c>
      <c r="O26" s="54">
        <v>116149</v>
      </c>
      <c r="P26" s="54">
        <v>118340</v>
      </c>
      <c r="Q26" s="54">
        <v>127338</v>
      </c>
      <c r="R26" s="54">
        <v>126444</v>
      </c>
      <c r="S26" s="54">
        <v>128196</v>
      </c>
      <c r="T26" s="55">
        <v>131186</v>
      </c>
      <c r="U26" s="56">
        <f>+T26/P26-1</f>
        <v>0.10855163089403419</v>
      </c>
    </row>
    <row r="27" spans="2:26" ht="15" thickBot="1" x14ac:dyDescent="0.3">
      <c r="D27" s="46" t="s">
        <v>23</v>
      </c>
      <c r="E27" s="54">
        <v>4034</v>
      </c>
      <c r="F27" s="54">
        <v>3880</v>
      </c>
      <c r="G27" s="54">
        <v>3713</v>
      </c>
      <c r="H27" s="54">
        <v>3606</v>
      </c>
      <c r="I27" s="54">
        <v>3544</v>
      </c>
      <c r="J27" s="54">
        <v>12284</v>
      </c>
      <c r="K27" s="54">
        <v>27663</v>
      </c>
      <c r="L27" s="54">
        <v>43872</v>
      </c>
      <c r="M27" s="54">
        <v>60019</v>
      </c>
      <c r="N27" s="54">
        <v>68669</v>
      </c>
      <c r="O27" s="54">
        <v>76716</v>
      </c>
      <c r="P27" s="54">
        <v>84680</v>
      </c>
      <c r="Q27" s="54">
        <v>92111</v>
      </c>
      <c r="R27" s="54">
        <v>96436</v>
      </c>
      <c r="S27" s="54">
        <v>91949</v>
      </c>
      <c r="T27" s="55">
        <v>86384</v>
      </c>
      <c r="U27" s="56">
        <f>+T27/P27-1</f>
        <v>2.0122815304676411E-2</v>
      </c>
    </row>
    <row r="28" spans="2:26" ht="15" thickBot="1" x14ac:dyDescent="0.3">
      <c r="D28" s="40" t="s">
        <v>1</v>
      </c>
      <c r="E28" s="57">
        <f t="shared" ref="E28:I28" si="12">SUM(E24:E27)</f>
        <v>3462976</v>
      </c>
      <c r="F28" s="57">
        <f t="shared" si="12"/>
        <v>3471010</v>
      </c>
      <c r="G28" s="57">
        <f t="shared" si="12"/>
        <v>3419707</v>
      </c>
      <c r="H28" s="57">
        <f t="shared" si="12"/>
        <v>3359876</v>
      </c>
      <c r="I28" s="57">
        <f t="shared" si="12"/>
        <v>3318654</v>
      </c>
      <c r="J28" s="57">
        <f t="shared" ref="J28:L28" si="13">SUM(J24:J27)</f>
        <v>3315881</v>
      </c>
      <c r="K28" s="57">
        <f t="shared" ref="K28" si="14">SUM(K24:K27)</f>
        <v>3337879</v>
      </c>
      <c r="L28" s="57">
        <f t="shared" si="13"/>
        <v>3377350</v>
      </c>
      <c r="M28" s="57">
        <f t="shared" ref="M28:N28" si="15">SUM(M24:M27)</f>
        <v>3434793</v>
      </c>
      <c r="N28" s="57">
        <f t="shared" si="15"/>
        <v>3500078</v>
      </c>
      <c r="O28" s="57">
        <f t="shared" ref="O28:R28" si="16">SUM(O24:O27)</f>
        <v>3579001</v>
      </c>
      <c r="P28" s="57">
        <f t="shared" si="16"/>
        <v>3651686</v>
      </c>
      <c r="Q28" s="57">
        <f t="shared" si="16"/>
        <v>3725193</v>
      </c>
      <c r="R28" s="57">
        <f t="shared" si="16"/>
        <v>3796934</v>
      </c>
      <c r="S28" s="57">
        <f t="shared" ref="S28:T28" si="17">SUM(S24:S27)</f>
        <v>3856920</v>
      </c>
      <c r="T28" s="58">
        <f t="shared" si="17"/>
        <v>3904760</v>
      </c>
      <c r="U28" s="59">
        <f>+T28/P28-1</f>
        <v>6.9303330023446685E-2</v>
      </c>
    </row>
    <row r="29" spans="2:26" x14ac:dyDescent="0.25"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</row>
    <row r="31" spans="2:26" x14ac:dyDescent="0.25">
      <c r="D31" s="52"/>
      <c r="E31" s="176" t="s">
        <v>35</v>
      </c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</row>
    <row r="32" spans="2:26" ht="15" thickBot="1" x14ac:dyDescent="0.3">
      <c r="D32" s="23"/>
      <c r="E32" s="17" t="s">
        <v>16</v>
      </c>
      <c r="F32" s="17" t="s">
        <v>17</v>
      </c>
      <c r="G32" s="17" t="s">
        <v>87</v>
      </c>
      <c r="H32" s="17" t="s">
        <v>91</v>
      </c>
      <c r="I32" s="17" t="s">
        <v>94</v>
      </c>
      <c r="J32" s="17" t="s">
        <v>190</v>
      </c>
      <c r="K32" s="17" t="s">
        <v>215</v>
      </c>
      <c r="L32" s="17" t="s">
        <v>217</v>
      </c>
      <c r="M32" s="17" t="s">
        <v>219</v>
      </c>
      <c r="N32" s="17" t="s">
        <v>221</v>
      </c>
      <c r="O32" s="17" t="s">
        <v>224</v>
      </c>
      <c r="P32" s="17" t="s">
        <v>227</v>
      </c>
      <c r="Q32" s="17" t="s">
        <v>229</v>
      </c>
      <c r="R32" s="17" t="s">
        <v>233</v>
      </c>
      <c r="S32" s="17" t="s">
        <v>234</v>
      </c>
      <c r="T32" s="18" t="s">
        <v>237</v>
      </c>
      <c r="U32" s="63" t="s">
        <v>0</v>
      </c>
    </row>
    <row r="33" spans="4:23" x14ac:dyDescent="0.25">
      <c r="D33" s="46" t="s">
        <v>15</v>
      </c>
      <c r="E33" s="54">
        <v>37662</v>
      </c>
      <c r="F33" s="54">
        <v>-13011</v>
      </c>
      <c r="G33" s="54">
        <v>-35222</v>
      </c>
      <c r="H33" s="54">
        <v>-38369</v>
      </c>
      <c r="I33" s="54">
        <v>-34907</v>
      </c>
      <c r="J33" s="54">
        <v>6946</v>
      </c>
      <c r="K33" s="54">
        <v>17142</v>
      </c>
      <c r="L33" s="54">
        <v>26991.698508643443</v>
      </c>
      <c r="M33" s="54">
        <v>41354</v>
      </c>
      <c r="N33" s="54">
        <v>16627.259999999998</v>
      </c>
      <c r="O33" s="54">
        <v>33508</v>
      </c>
      <c r="P33" s="54">
        <v>41912.806479855499</v>
      </c>
      <c r="Q33" s="54">
        <v>62396</v>
      </c>
      <c r="R33" s="54">
        <v>19739</v>
      </c>
      <c r="S33" s="54">
        <v>41522.760000000009</v>
      </c>
      <c r="T33" s="55">
        <v>62277.520333431989</v>
      </c>
      <c r="U33" s="56">
        <f>+T33/P33-1</f>
        <v>0.48588284975295926</v>
      </c>
    </row>
    <row r="34" spans="4:23" x14ac:dyDescent="0.25">
      <c r="D34" s="46" t="s">
        <v>21</v>
      </c>
      <c r="E34" s="54">
        <v>7574</v>
      </c>
      <c r="F34" s="54">
        <v>-516</v>
      </c>
      <c r="G34" s="54">
        <v>3119</v>
      </c>
      <c r="H34" s="54">
        <v>3395</v>
      </c>
      <c r="I34" s="54">
        <v>6002</v>
      </c>
      <c r="J34" s="54">
        <v>1219</v>
      </c>
      <c r="K34" s="54">
        <v>8193</v>
      </c>
      <c r="L34" s="54">
        <v>11306.372366829473</v>
      </c>
      <c r="M34" s="54">
        <v>17425</v>
      </c>
      <c r="N34" s="54">
        <v>3862.32</v>
      </c>
      <c r="O34" s="54">
        <v>8618</v>
      </c>
      <c r="P34" s="54">
        <v>13887.434563541592</v>
      </c>
      <c r="Q34" s="54">
        <v>20457</v>
      </c>
      <c r="R34" s="54">
        <v>4270</v>
      </c>
      <c r="S34" s="54">
        <v>10888.138835412052</v>
      </c>
      <c r="T34" s="55">
        <v>16284.33648339006</v>
      </c>
      <c r="U34" s="56">
        <f>+T34/P34-1</f>
        <v>0.17259501089862961</v>
      </c>
    </row>
    <row r="35" spans="4:23" x14ac:dyDescent="0.25">
      <c r="D35" s="46" t="s">
        <v>22</v>
      </c>
      <c r="E35" s="54">
        <v>-8458</v>
      </c>
      <c r="F35" s="54">
        <v>-2204</v>
      </c>
      <c r="G35" s="54">
        <v>-4607</v>
      </c>
      <c r="H35" s="54">
        <v>-7000</v>
      </c>
      <c r="I35" s="54">
        <v>-9558</v>
      </c>
      <c r="J35" s="54">
        <v>-1795</v>
      </c>
      <c r="K35" s="54">
        <v>-3681</v>
      </c>
      <c r="L35" s="54">
        <v>-5369.9744485634956</v>
      </c>
      <c r="M35" s="54">
        <v>-7221</v>
      </c>
      <c r="N35" s="54">
        <v>-1580.21</v>
      </c>
      <c r="O35" s="54">
        <v>-3264</v>
      </c>
      <c r="P35" s="54">
        <v>-4595.7560979563668</v>
      </c>
      <c r="Q35" s="54">
        <v>-5352</v>
      </c>
      <c r="R35" s="54">
        <v>-1343</v>
      </c>
      <c r="S35" s="54">
        <v>-2820</v>
      </c>
      <c r="T35" s="55">
        <v>-4131.3200905022231</v>
      </c>
      <c r="U35" s="56">
        <f>-(T35/P35-1)</f>
        <v>0.10105758390021358</v>
      </c>
      <c r="W35" s="64"/>
    </row>
    <row r="36" spans="4:23" ht="15" thickBot="1" x14ac:dyDescent="0.3">
      <c r="D36" s="46" t="s">
        <v>23</v>
      </c>
      <c r="E36" s="54">
        <v>352</v>
      </c>
      <c r="F36" s="54">
        <v>104</v>
      </c>
      <c r="G36" s="54">
        <v>175</v>
      </c>
      <c r="H36" s="54">
        <v>231</v>
      </c>
      <c r="I36" s="54">
        <v>238</v>
      </c>
      <c r="J36" s="54">
        <v>-59</v>
      </c>
      <c r="K36" s="54">
        <v>-67</v>
      </c>
      <c r="L36" s="54">
        <v>-75.776652496000793</v>
      </c>
      <c r="M36" s="54">
        <v>-332</v>
      </c>
      <c r="N36" s="54">
        <v>188.79</v>
      </c>
      <c r="O36" s="54">
        <v>-118</v>
      </c>
      <c r="P36" s="54">
        <v>-165.2914519720014</v>
      </c>
      <c r="Q36" s="54">
        <v>-79</v>
      </c>
      <c r="R36" s="54">
        <v>263</v>
      </c>
      <c r="S36" s="54">
        <v>140</v>
      </c>
      <c r="T36" s="55">
        <v>-132.558889174005</v>
      </c>
      <c r="U36" s="56">
        <f>-(T36/P36-1)</f>
        <v>0.1980293742203979</v>
      </c>
    </row>
    <row r="37" spans="4:23" ht="15" thickBot="1" x14ac:dyDescent="0.3">
      <c r="D37" s="40" t="s">
        <v>1</v>
      </c>
      <c r="E37" s="57">
        <f t="shared" ref="E37:I37" si="18">SUM(E33:E36)</f>
        <v>37130</v>
      </c>
      <c r="F37" s="57">
        <f t="shared" si="18"/>
        <v>-15627</v>
      </c>
      <c r="G37" s="57">
        <f t="shared" si="18"/>
        <v>-36535</v>
      </c>
      <c r="H37" s="57">
        <f t="shared" si="18"/>
        <v>-41743</v>
      </c>
      <c r="I37" s="57">
        <f t="shared" si="18"/>
        <v>-38225</v>
      </c>
      <c r="J37" s="57">
        <f t="shared" ref="J37:L37" si="19">SUM(J33:J36)</f>
        <v>6311</v>
      </c>
      <c r="K37" s="57">
        <f t="shared" ref="K37" si="20">SUM(K33:K36)</f>
        <v>21587</v>
      </c>
      <c r="L37" s="57">
        <f t="shared" si="19"/>
        <v>32852.319774413416</v>
      </c>
      <c r="M37" s="57">
        <f t="shared" ref="M37:N37" si="21">SUM(M33:M36)</f>
        <v>51226</v>
      </c>
      <c r="N37" s="57">
        <f t="shared" si="21"/>
        <v>19098.16</v>
      </c>
      <c r="O37" s="57">
        <f t="shared" ref="O37:R37" si="22">SUM(O33:O36)</f>
        <v>38744</v>
      </c>
      <c r="P37" s="57">
        <f t="shared" si="22"/>
        <v>51039.193493468731</v>
      </c>
      <c r="Q37" s="57">
        <f t="shared" si="22"/>
        <v>77422</v>
      </c>
      <c r="R37" s="57">
        <f t="shared" si="22"/>
        <v>22929</v>
      </c>
      <c r="S37" s="57">
        <f t="shared" ref="S37:T37" si="23">SUM(S33:S36)</f>
        <v>49730.898835412059</v>
      </c>
      <c r="T37" s="58">
        <f t="shared" si="23"/>
        <v>74297.977837145823</v>
      </c>
      <c r="U37" s="59">
        <f>+T37/P37-1</f>
        <v>0.45570438621161635</v>
      </c>
    </row>
    <row r="40" spans="4:23" x14ac:dyDescent="0.25">
      <c r="D40" s="52"/>
      <c r="E40" s="176" t="s">
        <v>36</v>
      </c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</row>
    <row r="41" spans="4:23" ht="15" thickBot="1" x14ac:dyDescent="0.3">
      <c r="D41" s="23"/>
      <c r="E41" s="17" t="s">
        <v>16</v>
      </c>
      <c r="F41" s="17" t="s">
        <v>17</v>
      </c>
      <c r="G41" s="17" t="s">
        <v>87</v>
      </c>
      <c r="H41" s="17" t="s">
        <v>91</v>
      </c>
      <c r="I41" s="17" t="s">
        <v>94</v>
      </c>
      <c r="J41" s="17" t="s">
        <v>190</v>
      </c>
      <c r="K41" s="17" t="s">
        <v>215</v>
      </c>
      <c r="L41" s="17" t="s">
        <v>217</v>
      </c>
      <c r="M41" s="17" t="s">
        <v>219</v>
      </c>
      <c r="N41" s="17" t="s">
        <v>221</v>
      </c>
      <c r="O41" s="17" t="s">
        <v>224</v>
      </c>
      <c r="P41" s="17" t="s">
        <v>227</v>
      </c>
      <c r="Q41" s="17" t="s">
        <v>229</v>
      </c>
      <c r="R41" s="17" t="s">
        <v>233</v>
      </c>
      <c r="S41" s="17" t="s">
        <v>234</v>
      </c>
      <c r="T41" s="18" t="s">
        <v>237</v>
      </c>
      <c r="U41" s="65" t="s">
        <v>13</v>
      </c>
    </row>
    <row r="42" spans="4:23" x14ac:dyDescent="0.25">
      <c r="D42" s="46" t="s">
        <v>15</v>
      </c>
      <c r="E42" s="66">
        <v>0.94999156833038334</v>
      </c>
      <c r="F42" s="66">
        <v>1.0684821912616913</v>
      </c>
      <c r="G42" s="66">
        <v>1.0918018943165291</v>
      </c>
      <c r="H42" s="66">
        <v>1.0661412499744833</v>
      </c>
      <c r="I42" s="66">
        <v>1.0448886688484957</v>
      </c>
      <c r="J42" s="66">
        <v>0.96453788462814805</v>
      </c>
      <c r="K42" s="66">
        <v>0.95632756112536399</v>
      </c>
      <c r="L42" s="66">
        <v>0.95456472478207199</v>
      </c>
      <c r="M42" s="66">
        <v>0.94824202616309627</v>
      </c>
      <c r="N42" s="66">
        <v>0.91868390270630962</v>
      </c>
      <c r="O42" s="66">
        <v>0.91963399131748735</v>
      </c>
      <c r="P42" s="66">
        <v>0.93439519580816011</v>
      </c>
      <c r="Q42" s="66">
        <v>0.9280493908021854</v>
      </c>
      <c r="R42" s="66">
        <v>0.91371193012672836</v>
      </c>
      <c r="S42" s="66">
        <v>0.91098762441503767</v>
      </c>
      <c r="T42" s="67">
        <v>0.91272872378507031</v>
      </c>
      <c r="U42" s="68">
        <f>(ROUND(T42,3)-ROUND(P42,3))*100</f>
        <v>-2.1000000000000019</v>
      </c>
    </row>
    <row r="43" spans="4:23" x14ac:dyDescent="0.25">
      <c r="D43" s="46" t="s">
        <v>21</v>
      </c>
      <c r="E43" s="66">
        <v>0.94164869029275811</v>
      </c>
      <c r="F43" s="66">
        <v>1.0149851890573269</v>
      </c>
      <c r="G43" s="66">
        <v>0.95534205778757775</v>
      </c>
      <c r="H43" s="66">
        <v>0.96789648189137911</v>
      </c>
      <c r="I43" s="66">
        <v>0.95771929330215</v>
      </c>
      <c r="J43" s="66">
        <v>0.96613042149426243</v>
      </c>
      <c r="K43" s="66">
        <v>0.88755146856986</v>
      </c>
      <c r="L43" s="66">
        <v>0.89781120356249633</v>
      </c>
      <c r="M43" s="66">
        <v>0.88313996378512505</v>
      </c>
      <c r="N43" s="66">
        <v>0.89911275161929938</v>
      </c>
      <c r="O43" s="66">
        <v>0.88900194484872685</v>
      </c>
      <c r="P43" s="66">
        <v>0.88241339852864586</v>
      </c>
      <c r="Q43" s="66">
        <v>0.87138087783163898</v>
      </c>
      <c r="R43" s="66">
        <v>0.89403677693128514</v>
      </c>
      <c r="S43" s="66">
        <v>0.86626527423501742</v>
      </c>
      <c r="T43" s="67">
        <v>0.86786306475646069</v>
      </c>
      <c r="U43" s="68">
        <f t="shared" ref="U43:U46" si="24">(ROUND(T43,3)-ROUND(P43,3))*100</f>
        <v>-1.4000000000000012</v>
      </c>
    </row>
    <row r="44" spans="4:23" x14ac:dyDescent="0.25">
      <c r="D44" s="46" t="s">
        <v>22</v>
      </c>
      <c r="E44" s="66">
        <v>1.5421447343119032</v>
      </c>
      <c r="F44" s="66">
        <v>1.5504495504495504</v>
      </c>
      <c r="G44" s="66">
        <v>1.5713045634920635</v>
      </c>
      <c r="H44" s="66">
        <v>1.5736429350533556</v>
      </c>
      <c r="I44" s="66">
        <v>1.5823432644854689</v>
      </c>
      <c r="J44" s="66">
        <v>1.4155092592592593</v>
      </c>
      <c r="K44" s="66">
        <v>1.4216977889792646</v>
      </c>
      <c r="L44" s="66">
        <v>1.4046634009423897</v>
      </c>
      <c r="M44" s="66">
        <v>1.4031375614113444</v>
      </c>
      <c r="N44" s="66">
        <v>1.3320975900905161</v>
      </c>
      <c r="O44" s="66">
        <v>1.337155252556554</v>
      </c>
      <c r="P44" s="66">
        <v>1.309583924994794</v>
      </c>
      <c r="Q44" s="66">
        <v>1.257480996824786</v>
      </c>
      <c r="R44" s="66">
        <v>1.2422382671480143</v>
      </c>
      <c r="S44" s="66">
        <v>1.2506889501289002</v>
      </c>
      <c r="T44" s="67">
        <v>1.2410330360754753</v>
      </c>
      <c r="U44" s="68">
        <f t="shared" si="24"/>
        <v>-6.899999999999995</v>
      </c>
    </row>
    <row r="45" spans="4:23" ht="15" thickBot="1" x14ac:dyDescent="0.3">
      <c r="D45" s="46" t="s">
        <v>23</v>
      </c>
      <c r="E45" s="66">
        <v>0.66948356807511744</v>
      </c>
      <c r="F45" s="66">
        <v>0.55744680851063833</v>
      </c>
      <c r="G45" s="66">
        <v>0.57627118644067798</v>
      </c>
      <c r="H45" s="66">
        <v>0.61038403473012948</v>
      </c>
      <c r="I45" s="66">
        <v>0.69210866752910738</v>
      </c>
      <c r="J45" s="66">
        <v>1.3138297872340425</v>
      </c>
      <c r="K45" s="66">
        <v>1.1610576923076925</v>
      </c>
      <c r="L45" s="66">
        <v>1.1061154086099847</v>
      </c>
      <c r="M45" s="66">
        <v>1.3048668503213956</v>
      </c>
      <c r="N45" s="66">
        <v>0.65828581772106076</v>
      </c>
      <c r="O45" s="66">
        <v>1.106019766397125</v>
      </c>
      <c r="P45" s="66">
        <v>1.0929253785418018</v>
      </c>
      <c r="Q45" s="66">
        <v>1.0309197651663404</v>
      </c>
      <c r="R45" s="66">
        <v>0.71722643553629473</v>
      </c>
      <c r="S45" s="66">
        <v>0.92911392405063287</v>
      </c>
      <c r="T45" s="67">
        <v>1.0426150792709179</v>
      </c>
      <c r="U45" s="68">
        <f t="shared" si="24"/>
        <v>-5.0000000000000044</v>
      </c>
    </row>
    <row r="46" spans="4:23" ht="15" thickBot="1" x14ac:dyDescent="0.3">
      <c r="D46" s="40" t="s">
        <v>1</v>
      </c>
      <c r="E46" s="69">
        <v>0.95872513698074324</v>
      </c>
      <c r="F46" s="69">
        <v>1.0683404471189168</v>
      </c>
      <c r="G46" s="69">
        <v>1.0790812847813711</v>
      </c>
      <c r="H46" s="69">
        <v>1.0597474759477064</v>
      </c>
      <c r="I46" s="69">
        <v>1.0408048019966332</v>
      </c>
      <c r="J46" s="69">
        <v>0.97330033422177087</v>
      </c>
      <c r="K46" s="69">
        <v>0.95450761718708832</v>
      </c>
      <c r="L46" s="69">
        <v>0.95428896094897686</v>
      </c>
      <c r="M46" s="69">
        <v>0.94703127601207315</v>
      </c>
      <c r="N46" s="69">
        <v>0.92301336503175457</v>
      </c>
      <c r="O46" s="69">
        <v>0.92333461953241724</v>
      </c>
      <c r="P46" s="69">
        <v>0.93402341212761519</v>
      </c>
      <c r="Q46" s="69">
        <v>0.92603652102995615</v>
      </c>
      <c r="R46" s="69">
        <v>0.91678190456487263</v>
      </c>
      <c r="S46" s="69">
        <v>0.91137254421875813</v>
      </c>
      <c r="T46" s="70">
        <v>0.91304909813596369</v>
      </c>
      <c r="U46" s="71">
        <f t="shared" si="24"/>
        <v>-2.1000000000000019</v>
      </c>
    </row>
    <row r="47" spans="4:23" x14ac:dyDescent="0.25">
      <c r="E47" s="61"/>
      <c r="F47" s="61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</row>
    <row r="48" spans="4:23" x14ac:dyDescent="0.25">
      <c r="E48" s="19"/>
      <c r="F48" s="19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 t="s">
        <v>30</v>
      </c>
    </row>
  </sheetData>
  <mergeCells count="5">
    <mergeCell ref="E13:U13"/>
    <mergeCell ref="E31:U31"/>
    <mergeCell ref="E40:U40"/>
    <mergeCell ref="E4:U4"/>
    <mergeCell ref="E22:U22"/>
  </mergeCells>
  <hyperlinks>
    <hyperlink ref="B2" location="'Suplemento Financiero&gt;&gt;&gt;'!A1" display="ÍNDICE" xr:uid="{435668EF-9ABF-4726-AE27-762BCE76C738}"/>
  </hyperlinks>
  <pageMargins left="0.7" right="0.7" top="0.75" bottom="0.75" header="0.3" footer="0.3"/>
  <pageSetup paperSize="9" scale="66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8B54A-E58B-4361-993C-87A2CE9E8C9E}">
  <sheetPr>
    <tabColor theme="2" tint="-9.9978637043366805E-2"/>
  </sheetPr>
  <dimension ref="B1:AK19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82.28515625" style="72" bestFit="1" customWidth="1"/>
    <col min="5" max="5" width="11" style="72" customWidth="1"/>
    <col min="6" max="7" width="11" style="72" hidden="1" customWidth="1" outlineLevel="1"/>
    <col min="8" max="8" width="11" style="72" hidden="1" customWidth="1" outlineLevel="1" collapsed="1"/>
    <col min="9" max="9" width="11" style="72" customWidth="1" collapsed="1"/>
    <col min="10" max="10" width="11" style="72" hidden="1" customWidth="1" outlineLevel="1"/>
    <col min="11" max="12" width="11" style="72" hidden="1" customWidth="1" outlineLevel="1" collapsed="1"/>
    <col min="13" max="13" width="11" style="72" customWidth="1" collapsed="1"/>
    <col min="14" max="14" width="11" style="72" hidden="1" customWidth="1" outlineLevel="1"/>
    <col min="15" max="15" width="11" style="72" hidden="1" customWidth="1" outlineLevel="1" collapsed="1"/>
    <col min="16" max="16" width="11" style="72" customWidth="1" collapsed="1"/>
    <col min="17" max="17" width="11" style="72" customWidth="1"/>
    <col min="18" max="18" width="11" style="72" hidden="1" customWidth="1" outlineLevel="1" collapsed="1"/>
    <col min="19" max="19" width="11" style="72" hidden="1" customWidth="1" outlineLevel="1"/>
    <col min="20" max="20" width="11" style="72" customWidth="1" collapsed="1"/>
    <col min="21" max="21" width="11" style="72" customWidth="1"/>
    <col min="22" max="22" width="3" style="13" customWidth="1"/>
    <col min="23" max="24" width="10.85546875" style="72"/>
    <col min="25" max="25" width="10.85546875" style="72" customWidth="1"/>
    <col min="26" max="16384" width="10.85546875" style="72"/>
  </cols>
  <sheetData>
    <row r="1" spans="2:37" ht="16.5" customHeight="1" x14ac:dyDescent="0.2"/>
    <row r="2" spans="2:37" ht="18.75" customHeight="1" thickBot="1" x14ac:dyDescent="0.25">
      <c r="B2" s="11" t="s">
        <v>27</v>
      </c>
      <c r="D2" s="14" t="s">
        <v>108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W2" s="14" t="s">
        <v>34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4" spans="2:37" s="10" customFormat="1" ht="15" thickBot="1" x14ac:dyDescent="0.3">
      <c r="D4" s="23"/>
      <c r="E4" s="45" t="s">
        <v>16</v>
      </c>
      <c r="F4" s="45" t="s">
        <v>17</v>
      </c>
      <c r="G4" s="45" t="s">
        <v>87</v>
      </c>
      <c r="H4" s="45" t="s">
        <v>91</v>
      </c>
      <c r="I4" s="45" t="s">
        <v>94</v>
      </c>
      <c r="J4" s="45" t="s">
        <v>190</v>
      </c>
      <c r="K4" s="45" t="s">
        <v>215</v>
      </c>
      <c r="L4" s="45" t="s">
        <v>217</v>
      </c>
      <c r="M4" s="45" t="s">
        <v>219</v>
      </c>
      <c r="N4" s="45" t="s">
        <v>221</v>
      </c>
      <c r="O4" s="45" t="s">
        <v>224</v>
      </c>
      <c r="P4" s="45" t="s">
        <v>227</v>
      </c>
      <c r="Q4" s="45" t="s">
        <v>229</v>
      </c>
      <c r="R4" s="45" t="s">
        <v>233</v>
      </c>
      <c r="S4" s="45" t="s">
        <v>234</v>
      </c>
      <c r="T4" s="73" t="s">
        <v>237</v>
      </c>
      <c r="U4" s="74" t="s">
        <v>0</v>
      </c>
      <c r="V4" s="13"/>
      <c r="W4" s="45" t="s">
        <v>41</v>
      </c>
      <c r="X4" s="45" t="s">
        <v>88</v>
      </c>
      <c r="Y4" s="45" t="s">
        <v>92</v>
      </c>
      <c r="Z4" s="45" t="s">
        <v>93</v>
      </c>
      <c r="AA4" s="45" t="s">
        <v>191</v>
      </c>
      <c r="AB4" s="45" t="s">
        <v>216</v>
      </c>
      <c r="AC4" s="45" t="s">
        <v>218</v>
      </c>
      <c r="AD4" s="45" t="s">
        <v>220</v>
      </c>
      <c r="AE4" s="45" t="s">
        <v>222</v>
      </c>
      <c r="AF4" s="45" t="s">
        <v>225</v>
      </c>
      <c r="AG4" s="45" t="s">
        <v>228</v>
      </c>
      <c r="AH4" s="45" t="s">
        <v>230</v>
      </c>
      <c r="AI4" s="45" t="s">
        <v>231</v>
      </c>
      <c r="AJ4" s="45" t="s">
        <v>235</v>
      </c>
      <c r="AK4" s="73" t="s">
        <v>238</v>
      </c>
    </row>
    <row r="5" spans="2:37" s="10" customFormat="1" x14ac:dyDescent="0.25">
      <c r="D5" s="31" t="s">
        <v>95</v>
      </c>
      <c r="E5" s="75">
        <v>772787</v>
      </c>
      <c r="F5" s="75">
        <v>191526</v>
      </c>
      <c r="G5" s="75">
        <v>396107</v>
      </c>
      <c r="H5" s="75">
        <v>595239</v>
      </c>
      <c r="I5" s="75">
        <v>792684</v>
      </c>
      <c r="J5" s="75">
        <v>195771</v>
      </c>
      <c r="K5" s="75">
        <v>402583</v>
      </c>
      <c r="L5" s="75">
        <v>612487.58698000002</v>
      </c>
      <c r="M5" s="75">
        <v>826194</v>
      </c>
      <c r="N5" s="75">
        <v>213599.31</v>
      </c>
      <c r="O5" s="75">
        <v>446998</v>
      </c>
      <c r="P5" s="75">
        <v>684746.33151000016</v>
      </c>
      <c r="Q5" s="75">
        <v>924049</v>
      </c>
      <c r="R5" s="75">
        <v>236141</v>
      </c>
      <c r="S5" s="75">
        <v>490781</v>
      </c>
      <c r="T5" s="76">
        <v>749982.51507999992</v>
      </c>
      <c r="U5" s="77">
        <f t="shared" ref="U5:U11" si="0">+T5/P5-1</f>
        <v>9.52705849860358E-2</v>
      </c>
      <c r="W5" s="75">
        <f>F5</f>
        <v>191526</v>
      </c>
      <c r="X5" s="75">
        <f>G5-F5</f>
        <v>204581</v>
      </c>
      <c r="Y5" s="75">
        <f>H5-G5</f>
        <v>199132</v>
      </c>
      <c r="Z5" s="75">
        <f>I5-H5</f>
        <v>197445</v>
      </c>
      <c r="AA5" s="75">
        <f>J5</f>
        <v>195771</v>
      </c>
      <c r="AB5" s="75">
        <f>K5-J5</f>
        <v>206812</v>
      </c>
      <c r="AC5" s="75">
        <f>L5-K5</f>
        <v>209904.58698000002</v>
      </c>
      <c r="AD5" s="75">
        <f>M5-L5</f>
        <v>213706.41301999998</v>
      </c>
      <c r="AE5" s="75">
        <f>N5</f>
        <v>213599.31</v>
      </c>
      <c r="AF5" s="75">
        <f t="shared" ref="AF5:AH10" si="1">O5-N5</f>
        <v>233398.69</v>
      </c>
      <c r="AG5" s="75">
        <f t="shared" si="1"/>
        <v>237748.33151000016</v>
      </c>
      <c r="AH5" s="75">
        <f t="shared" si="1"/>
        <v>239302.66848999984</v>
      </c>
      <c r="AI5" s="75">
        <f>R5</f>
        <v>236141</v>
      </c>
      <c r="AJ5" s="75">
        <f>S5-R5</f>
        <v>254640</v>
      </c>
      <c r="AK5" s="76">
        <f>T5-S5</f>
        <v>259201.51507999992</v>
      </c>
    </row>
    <row r="6" spans="2:37" s="10" customFormat="1" x14ac:dyDescent="0.25">
      <c r="D6" s="31" t="s">
        <v>96</v>
      </c>
      <c r="E6" s="75">
        <v>753113</v>
      </c>
      <c r="F6" s="75">
        <v>189991</v>
      </c>
      <c r="G6" s="75">
        <v>383674</v>
      </c>
      <c r="H6" s="75">
        <v>580101</v>
      </c>
      <c r="I6" s="75">
        <v>777635</v>
      </c>
      <c r="J6" s="75">
        <v>195871</v>
      </c>
      <c r="K6" s="75">
        <v>392513</v>
      </c>
      <c r="L6" s="75">
        <v>594069.21998775494</v>
      </c>
      <c r="M6" s="75">
        <v>798988</v>
      </c>
      <c r="N6" s="75">
        <v>204476.98</v>
      </c>
      <c r="O6" s="75">
        <v>416930</v>
      </c>
      <c r="P6" s="75">
        <v>638867.94566591806</v>
      </c>
      <c r="Q6" s="75">
        <v>867206</v>
      </c>
      <c r="R6" s="75">
        <v>228757</v>
      </c>
      <c r="S6" s="75">
        <v>466483</v>
      </c>
      <c r="T6" s="76">
        <v>711976.81145530683</v>
      </c>
      <c r="U6" s="77">
        <f t="shared" si="0"/>
        <v>0.11443501945176537</v>
      </c>
      <c r="W6" s="75">
        <f t="shared" ref="W6:W8" si="2">F6</f>
        <v>189991</v>
      </c>
      <c r="X6" s="75">
        <f t="shared" ref="X6:X8" si="3">G6-F6</f>
        <v>193683</v>
      </c>
      <c r="Y6" s="75">
        <f t="shared" ref="Y6:Z8" si="4">H6-G6</f>
        <v>196427</v>
      </c>
      <c r="Z6" s="75">
        <f t="shared" si="4"/>
        <v>197534</v>
      </c>
      <c r="AA6" s="75">
        <f t="shared" ref="AA6:AA8" si="5">J6</f>
        <v>195871</v>
      </c>
      <c r="AB6" s="75">
        <f t="shared" ref="AB6:AB10" si="6">K6-J6</f>
        <v>196642</v>
      </c>
      <c r="AC6" s="75">
        <f t="shared" ref="AC6:AD10" si="7">L6-K6</f>
        <v>201556.21998775494</v>
      </c>
      <c r="AD6" s="75">
        <f t="shared" si="7"/>
        <v>204918.78001224506</v>
      </c>
      <c r="AE6" s="75">
        <f t="shared" ref="AE6:AE10" si="8">N6</f>
        <v>204476.98</v>
      </c>
      <c r="AF6" s="75">
        <f t="shared" si="1"/>
        <v>212453.02</v>
      </c>
      <c r="AG6" s="75">
        <f t="shared" si="1"/>
        <v>221937.94566591806</v>
      </c>
      <c r="AH6" s="75">
        <f t="shared" si="1"/>
        <v>228338.05433408194</v>
      </c>
      <c r="AI6" s="75">
        <f t="shared" ref="AI6:AI10" si="9">R6</f>
        <v>228757</v>
      </c>
      <c r="AJ6" s="75">
        <f t="shared" ref="AJ6:AK10" si="10">S6-R6</f>
        <v>237726</v>
      </c>
      <c r="AK6" s="76">
        <f t="shared" si="10"/>
        <v>245493.81145530683</v>
      </c>
    </row>
    <row r="7" spans="2:37" s="10" customFormat="1" x14ac:dyDescent="0.25">
      <c r="D7" s="46" t="s">
        <v>37</v>
      </c>
      <c r="E7" s="54">
        <v>-558716</v>
      </c>
      <c r="F7" s="54">
        <v>-163096</v>
      </c>
      <c r="G7" s="54">
        <v>-342468</v>
      </c>
      <c r="H7" s="54">
        <v>-502171</v>
      </c>
      <c r="I7" s="54">
        <v>-652866</v>
      </c>
      <c r="J7" s="54">
        <v>-148667</v>
      </c>
      <c r="K7" s="54">
        <v>-296352</v>
      </c>
      <c r="L7" s="54">
        <v>-448475.55080736522</v>
      </c>
      <c r="M7" s="54">
        <v>-596949</v>
      </c>
      <c r="N7" s="54">
        <v>-148834.79999999999</v>
      </c>
      <c r="O7" s="54">
        <v>-303393</v>
      </c>
      <c r="P7" s="54">
        <v>-474722.08191300713</v>
      </c>
      <c r="Q7" s="54">
        <v>-639413</v>
      </c>
      <c r="R7" s="54">
        <v>-169843</v>
      </c>
      <c r="S7" s="54">
        <v>-340027.5</v>
      </c>
      <c r="T7" s="55">
        <v>-521417.25088052446</v>
      </c>
      <c r="U7" s="78">
        <f>-(T7/P7-1)</f>
        <v>-9.8363170256053456E-2</v>
      </c>
      <c r="W7" s="54">
        <f t="shared" si="2"/>
        <v>-163096</v>
      </c>
      <c r="X7" s="54">
        <f t="shared" si="3"/>
        <v>-179372</v>
      </c>
      <c r="Y7" s="54">
        <f t="shared" si="4"/>
        <v>-159703</v>
      </c>
      <c r="Z7" s="54">
        <f t="shared" si="4"/>
        <v>-150695</v>
      </c>
      <c r="AA7" s="54">
        <f t="shared" si="5"/>
        <v>-148667</v>
      </c>
      <c r="AB7" s="54">
        <f t="shared" si="6"/>
        <v>-147685</v>
      </c>
      <c r="AC7" s="54">
        <f t="shared" si="7"/>
        <v>-152123.55080736522</v>
      </c>
      <c r="AD7" s="54">
        <f t="shared" si="7"/>
        <v>-148473.44919263478</v>
      </c>
      <c r="AE7" s="54">
        <f t="shared" si="8"/>
        <v>-148834.79999999999</v>
      </c>
      <c r="AF7" s="54">
        <f t="shared" si="1"/>
        <v>-154558.20000000001</v>
      </c>
      <c r="AG7" s="54">
        <f t="shared" si="1"/>
        <v>-171329.08191300713</v>
      </c>
      <c r="AH7" s="54">
        <f t="shared" si="1"/>
        <v>-164690.91808699287</v>
      </c>
      <c r="AI7" s="54">
        <f t="shared" si="9"/>
        <v>-169843</v>
      </c>
      <c r="AJ7" s="54">
        <f t="shared" si="10"/>
        <v>-170184.5</v>
      </c>
      <c r="AK7" s="55">
        <f t="shared" si="10"/>
        <v>-181389.75088052446</v>
      </c>
    </row>
    <row r="8" spans="2:37" s="10" customFormat="1" x14ac:dyDescent="0.25">
      <c r="D8" s="46" t="s">
        <v>38</v>
      </c>
      <c r="E8" s="54">
        <f>SUM(E9:E10)</f>
        <v>-156735</v>
      </c>
      <c r="F8" s="54">
        <f t="shared" ref="F8:K8" si="11">SUM(F9:F10)</f>
        <v>-39906</v>
      </c>
      <c r="G8" s="54">
        <f t="shared" si="11"/>
        <v>-76428</v>
      </c>
      <c r="H8" s="54">
        <f t="shared" si="11"/>
        <v>-116299</v>
      </c>
      <c r="I8" s="54">
        <f t="shared" si="11"/>
        <v>-159676</v>
      </c>
      <c r="J8" s="54">
        <f t="shared" si="11"/>
        <v>-40258</v>
      </c>
      <c r="K8" s="54">
        <f t="shared" si="11"/>
        <v>-79019</v>
      </c>
      <c r="L8" s="54">
        <f t="shared" ref="L8:N8" si="12">SUM(L9:L10)</f>
        <v>-118601.97067174633</v>
      </c>
      <c r="M8" s="54">
        <f t="shared" ref="M8" si="13">SUM(M9:M10)</f>
        <v>-160685</v>
      </c>
      <c r="N8" s="54">
        <f t="shared" si="12"/>
        <v>-39014.910000000003</v>
      </c>
      <c r="O8" s="54">
        <f t="shared" ref="O8:R8" si="14">SUM(O9:O10)</f>
        <v>-80030</v>
      </c>
      <c r="P8" s="54">
        <f t="shared" si="14"/>
        <v>-122233.05727305535</v>
      </c>
      <c r="Q8" s="54">
        <f t="shared" si="14"/>
        <v>-165397</v>
      </c>
      <c r="R8" s="54">
        <f t="shared" si="14"/>
        <v>-39175</v>
      </c>
      <c r="S8" s="54">
        <f t="shared" ref="S8:T8" si="15">SUM(S9:S10)</f>
        <v>-84932.74</v>
      </c>
      <c r="T8" s="55">
        <f t="shared" si="15"/>
        <v>-128282.04024135036</v>
      </c>
      <c r="U8" s="78">
        <f t="shared" ref="U8:U10" si="16">-(T8/P8-1)</f>
        <v>-4.9487291762507768E-2</v>
      </c>
      <c r="W8" s="54">
        <f t="shared" si="2"/>
        <v>-39906</v>
      </c>
      <c r="X8" s="54">
        <f t="shared" si="3"/>
        <v>-36522</v>
      </c>
      <c r="Y8" s="54">
        <f t="shared" si="4"/>
        <v>-39871</v>
      </c>
      <c r="Z8" s="54">
        <f t="shared" si="4"/>
        <v>-43377</v>
      </c>
      <c r="AA8" s="54">
        <f t="shared" si="5"/>
        <v>-40258</v>
      </c>
      <c r="AB8" s="54">
        <f t="shared" si="6"/>
        <v>-38761</v>
      </c>
      <c r="AC8" s="54">
        <f t="shared" si="7"/>
        <v>-39582.970671746327</v>
      </c>
      <c r="AD8" s="54">
        <f t="shared" si="7"/>
        <v>-42083.029328253673</v>
      </c>
      <c r="AE8" s="54">
        <f t="shared" si="8"/>
        <v>-39014.910000000003</v>
      </c>
      <c r="AF8" s="54">
        <f t="shared" si="1"/>
        <v>-41015.089999999997</v>
      </c>
      <c r="AG8" s="54">
        <f t="shared" si="1"/>
        <v>-42203.057273055354</v>
      </c>
      <c r="AH8" s="54">
        <f t="shared" si="1"/>
        <v>-43163.942726944646</v>
      </c>
      <c r="AI8" s="54">
        <f t="shared" si="9"/>
        <v>-39175</v>
      </c>
      <c r="AJ8" s="54">
        <f t="shared" si="10"/>
        <v>-45757.740000000005</v>
      </c>
      <c r="AK8" s="55">
        <f t="shared" si="10"/>
        <v>-43349.300241350356</v>
      </c>
    </row>
    <row r="9" spans="2:37" s="10" customFormat="1" x14ac:dyDescent="0.25">
      <c r="D9" s="169" t="s">
        <v>183</v>
      </c>
      <c r="E9" s="54">
        <v>-131186</v>
      </c>
      <c r="F9" s="54">
        <v>-34237</v>
      </c>
      <c r="G9" s="54">
        <v>-64635</v>
      </c>
      <c r="H9" s="54">
        <v>-98484</v>
      </c>
      <c r="I9" s="54">
        <v>-135612</v>
      </c>
      <c r="J9" s="54">
        <v>-34798</v>
      </c>
      <c r="K9" s="54">
        <v>-67234</v>
      </c>
      <c r="L9" s="54">
        <v>-100892.07393362201</v>
      </c>
      <c r="M9" s="54">
        <v>-136902</v>
      </c>
      <c r="N9" s="54">
        <v>-32432.52</v>
      </c>
      <c r="O9" s="54">
        <v>-67588</v>
      </c>
      <c r="P9" s="54">
        <v>-103760.21012671839</v>
      </c>
      <c r="Q9" s="54">
        <v>-141103</v>
      </c>
      <c r="R9" s="54">
        <v>-32658</v>
      </c>
      <c r="S9" s="54">
        <v>-71840</v>
      </c>
      <c r="T9" s="55">
        <v>-109246.5169898039</v>
      </c>
      <c r="U9" s="78">
        <f t="shared" si="16"/>
        <v>-5.2874862689515467E-2</v>
      </c>
      <c r="W9" s="54">
        <f t="shared" ref="W9:W10" si="17">F9</f>
        <v>-34237</v>
      </c>
      <c r="X9" s="54">
        <f t="shared" ref="X9:X10" si="18">G9-F9</f>
        <v>-30398</v>
      </c>
      <c r="Y9" s="54">
        <f t="shared" ref="Y9:Y10" si="19">H9-G9</f>
        <v>-33849</v>
      </c>
      <c r="Z9" s="54">
        <f t="shared" ref="Z9:Z10" si="20">I9-H9</f>
        <v>-37128</v>
      </c>
      <c r="AA9" s="54">
        <f t="shared" ref="AA9:AA10" si="21">J9</f>
        <v>-34798</v>
      </c>
      <c r="AB9" s="54">
        <f t="shared" si="6"/>
        <v>-32436</v>
      </c>
      <c r="AC9" s="54">
        <f t="shared" si="7"/>
        <v>-33658.073933622014</v>
      </c>
      <c r="AD9" s="54">
        <f t="shared" si="7"/>
        <v>-36009.926066377986</v>
      </c>
      <c r="AE9" s="54">
        <f t="shared" si="8"/>
        <v>-32432.52</v>
      </c>
      <c r="AF9" s="54">
        <f t="shared" si="1"/>
        <v>-35155.479999999996</v>
      </c>
      <c r="AG9" s="54">
        <f t="shared" si="1"/>
        <v>-36172.21012671839</v>
      </c>
      <c r="AH9" s="54">
        <f t="shared" si="1"/>
        <v>-37342.78987328161</v>
      </c>
      <c r="AI9" s="54">
        <f t="shared" si="9"/>
        <v>-32658</v>
      </c>
      <c r="AJ9" s="54">
        <f t="shared" si="10"/>
        <v>-39182</v>
      </c>
      <c r="AK9" s="55">
        <f t="shared" si="10"/>
        <v>-37406.516989803902</v>
      </c>
    </row>
    <row r="10" spans="2:37" s="10" customFormat="1" ht="15" thickBot="1" x14ac:dyDescent="0.3">
      <c r="D10" s="169" t="s">
        <v>184</v>
      </c>
      <c r="E10" s="54">
        <v>-25549</v>
      </c>
      <c r="F10" s="54">
        <v>-5669</v>
      </c>
      <c r="G10" s="54">
        <v>-11793</v>
      </c>
      <c r="H10" s="54">
        <v>-17815</v>
      </c>
      <c r="I10" s="54">
        <v>-24064</v>
      </c>
      <c r="J10" s="54">
        <v>-5460</v>
      </c>
      <c r="K10" s="54">
        <v>-11785</v>
      </c>
      <c r="L10" s="54">
        <v>-17709.896738124316</v>
      </c>
      <c r="M10" s="54">
        <v>-23783</v>
      </c>
      <c r="N10" s="54">
        <v>-6582.39</v>
      </c>
      <c r="O10" s="54">
        <v>-12442</v>
      </c>
      <c r="P10" s="54">
        <v>-18472.847146336964</v>
      </c>
      <c r="Q10" s="54">
        <v>-24294</v>
      </c>
      <c r="R10" s="54">
        <v>-6517</v>
      </c>
      <c r="S10" s="54">
        <v>-13092.74</v>
      </c>
      <c r="T10" s="55">
        <v>-19035.523251546452</v>
      </c>
      <c r="U10" s="78">
        <f t="shared" si="16"/>
        <v>-3.0459630870764975E-2</v>
      </c>
      <c r="W10" s="54">
        <f t="shared" si="17"/>
        <v>-5669</v>
      </c>
      <c r="X10" s="54">
        <f t="shared" si="18"/>
        <v>-6124</v>
      </c>
      <c r="Y10" s="54">
        <f t="shared" si="19"/>
        <v>-6022</v>
      </c>
      <c r="Z10" s="54">
        <f t="shared" si="20"/>
        <v>-6249</v>
      </c>
      <c r="AA10" s="54">
        <f t="shared" si="21"/>
        <v>-5460</v>
      </c>
      <c r="AB10" s="54">
        <f t="shared" si="6"/>
        <v>-6325</v>
      </c>
      <c r="AC10" s="54">
        <f t="shared" si="7"/>
        <v>-5924.8967381243165</v>
      </c>
      <c r="AD10" s="54">
        <f t="shared" si="7"/>
        <v>-6073.1032618756835</v>
      </c>
      <c r="AE10" s="54">
        <f t="shared" si="8"/>
        <v>-6582.39</v>
      </c>
      <c r="AF10" s="54">
        <f t="shared" si="1"/>
        <v>-5859.61</v>
      </c>
      <c r="AG10" s="54">
        <f t="shared" si="1"/>
        <v>-6030.8471463369642</v>
      </c>
      <c r="AH10" s="54">
        <f t="shared" si="1"/>
        <v>-5821.1528536630358</v>
      </c>
      <c r="AI10" s="54">
        <f t="shared" si="9"/>
        <v>-6517</v>
      </c>
      <c r="AJ10" s="54">
        <f t="shared" si="10"/>
        <v>-6575.74</v>
      </c>
      <c r="AK10" s="55">
        <f t="shared" si="10"/>
        <v>-5942.7832515464524</v>
      </c>
    </row>
    <row r="11" spans="2:37" s="10" customFormat="1" ht="15" thickBot="1" x14ac:dyDescent="0.3">
      <c r="D11" s="40" t="s">
        <v>35</v>
      </c>
      <c r="E11" s="57">
        <f t="shared" ref="E11:L11" si="22">SUM(E6,E7,E8)</f>
        <v>37662</v>
      </c>
      <c r="F11" s="57">
        <f t="shared" si="22"/>
        <v>-13011</v>
      </c>
      <c r="G11" s="57">
        <f t="shared" si="22"/>
        <v>-35222</v>
      </c>
      <c r="H11" s="57">
        <f t="shared" si="22"/>
        <v>-38369</v>
      </c>
      <c r="I11" s="57">
        <f t="shared" si="22"/>
        <v>-34907</v>
      </c>
      <c r="J11" s="57">
        <f t="shared" si="22"/>
        <v>6946</v>
      </c>
      <c r="K11" s="57">
        <f t="shared" ref="K11" si="23">SUM(K6,K7,K8)</f>
        <v>17142</v>
      </c>
      <c r="L11" s="57">
        <f t="shared" si="22"/>
        <v>26991.6985086434</v>
      </c>
      <c r="M11" s="57">
        <f t="shared" ref="M11:N11" si="24">SUM(M6,M7,M8)</f>
        <v>41354</v>
      </c>
      <c r="N11" s="57">
        <f t="shared" si="24"/>
        <v>16627.270000000019</v>
      </c>
      <c r="O11" s="57">
        <f t="shared" ref="O11:R11" si="25">SUM(O6,O7,O8)</f>
        <v>33507</v>
      </c>
      <c r="P11" s="57">
        <f t="shared" si="25"/>
        <v>41912.806479855572</v>
      </c>
      <c r="Q11" s="57">
        <f t="shared" si="25"/>
        <v>62396</v>
      </c>
      <c r="R11" s="57">
        <f t="shared" si="25"/>
        <v>19739</v>
      </c>
      <c r="S11" s="57">
        <f t="shared" ref="S11:T11" si="26">SUM(S6,S7,S8)</f>
        <v>41522.759999999995</v>
      </c>
      <c r="T11" s="58">
        <f t="shared" si="26"/>
        <v>62277.52033343201</v>
      </c>
      <c r="U11" s="79">
        <f t="shared" si="0"/>
        <v>0.48588284975295726</v>
      </c>
      <c r="W11" s="57">
        <f>SUM(W6,W7,W8)</f>
        <v>-13011</v>
      </c>
      <c r="X11" s="57">
        <f>SUM(X6,X7,X8)</f>
        <v>-22211</v>
      </c>
      <c r="Y11" s="57">
        <f>SUM(Y6,Y7,Y8)</f>
        <v>-3147</v>
      </c>
      <c r="Z11" s="57">
        <f>SUM(Z6,Z7,Z8)</f>
        <v>3462</v>
      </c>
      <c r="AA11" s="57">
        <f>SUM(AA6,AA7,AA8)</f>
        <v>6946</v>
      </c>
      <c r="AB11" s="57">
        <f t="shared" ref="AB11:AC11" si="27">SUM(AB6,AB7,AB8)</f>
        <v>10196</v>
      </c>
      <c r="AC11" s="57">
        <f t="shared" si="27"/>
        <v>9849.6985086433997</v>
      </c>
      <c r="AD11" s="57">
        <f t="shared" ref="AD11" si="28">SUM(AD6,AD7,AD8)</f>
        <v>14362.3014913566</v>
      </c>
      <c r="AE11" s="57">
        <f t="shared" ref="AE11:AJ11" si="29">SUM(AE6,AE7,AE8)</f>
        <v>16627.270000000019</v>
      </c>
      <c r="AF11" s="57">
        <f t="shared" si="29"/>
        <v>16879.729999999981</v>
      </c>
      <c r="AG11" s="57">
        <f t="shared" si="29"/>
        <v>8405.8064798555715</v>
      </c>
      <c r="AH11" s="57">
        <f t="shared" si="29"/>
        <v>20483.193520144428</v>
      </c>
      <c r="AI11" s="57">
        <f t="shared" si="29"/>
        <v>19739</v>
      </c>
      <c r="AJ11" s="57">
        <f t="shared" si="29"/>
        <v>21783.759999999995</v>
      </c>
      <c r="AK11" s="58">
        <f t="shared" ref="AK11" si="30">SUM(AK6,AK7,AK8)</f>
        <v>20754.760333432016</v>
      </c>
    </row>
    <row r="12" spans="2:37" s="10" customFormat="1" ht="9" customHeight="1" x14ac:dyDescent="0.25">
      <c r="D12" s="31"/>
      <c r="E12" s="43"/>
      <c r="F12" s="43"/>
      <c r="G12" s="43"/>
      <c r="H12" s="43"/>
      <c r="I12" s="43"/>
      <c r="J12" s="43"/>
      <c r="K12" s="170"/>
      <c r="L12" s="170"/>
      <c r="M12" s="170"/>
      <c r="N12" s="47"/>
      <c r="O12" s="47"/>
      <c r="P12" s="47"/>
      <c r="Q12" s="47"/>
      <c r="R12" s="47"/>
      <c r="S12" s="47"/>
      <c r="T12" s="47"/>
      <c r="U12" s="47"/>
    </row>
    <row r="13" spans="2:37" s="10" customFormat="1" x14ac:dyDescent="0.25">
      <c r="D13" s="19"/>
      <c r="E13" s="80"/>
      <c r="F13" s="80"/>
      <c r="G13" s="80"/>
      <c r="H13" s="80"/>
      <c r="I13" s="80"/>
      <c r="J13" s="80"/>
      <c r="K13" s="80"/>
      <c r="L13" s="80"/>
      <c r="M13" s="80"/>
      <c r="N13" s="27"/>
      <c r="O13" s="27"/>
      <c r="P13" s="27"/>
      <c r="Q13" s="27"/>
      <c r="R13" s="27"/>
      <c r="S13" s="27"/>
      <c r="T13" s="27"/>
      <c r="U13" s="27" t="s">
        <v>29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 t="s">
        <v>29</v>
      </c>
    </row>
    <row r="14" spans="2:37" s="10" customFormat="1" x14ac:dyDescent="0.25">
      <c r="D14" s="19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</row>
    <row r="15" spans="2:37" s="10" customFormat="1" x14ac:dyDescent="0.25">
      <c r="D15" s="31"/>
      <c r="E15" s="43"/>
      <c r="F15" s="43"/>
      <c r="G15" s="43"/>
      <c r="H15" s="43"/>
      <c r="I15" s="43"/>
      <c r="J15" s="43"/>
      <c r="K15" s="170"/>
      <c r="L15" s="170"/>
      <c r="M15" s="170"/>
      <c r="N15" s="47"/>
      <c r="O15" s="47"/>
      <c r="P15" s="47"/>
      <c r="Q15" s="47"/>
      <c r="R15" s="47"/>
      <c r="S15" s="47"/>
      <c r="T15" s="47"/>
      <c r="U15" s="47"/>
    </row>
    <row r="16" spans="2:37" s="10" customFormat="1" ht="15" thickBot="1" x14ac:dyDescent="0.3">
      <c r="D16" s="23"/>
      <c r="E16" s="45" t="s">
        <v>16</v>
      </c>
      <c r="F16" s="45" t="s">
        <v>17</v>
      </c>
      <c r="G16" s="45" t="s">
        <v>87</v>
      </c>
      <c r="H16" s="45" t="s">
        <v>91</v>
      </c>
      <c r="I16" s="45" t="s">
        <v>94</v>
      </c>
      <c r="J16" s="45" t="s">
        <v>190</v>
      </c>
      <c r="K16" s="45" t="s">
        <v>215</v>
      </c>
      <c r="L16" s="45" t="s">
        <v>217</v>
      </c>
      <c r="M16" s="45" t="s">
        <v>219</v>
      </c>
      <c r="N16" s="45" t="s">
        <v>221</v>
      </c>
      <c r="O16" s="45" t="s">
        <v>224</v>
      </c>
      <c r="P16" s="45" t="s">
        <v>227</v>
      </c>
      <c r="Q16" s="45" t="s">
        <v>229</v>
      </c>
      <c r="R16" s="45" t="s">
        <v>233</v>
      </c>
      <c r="S16" s="45" t="s">
        <v>234</v>
      </c>
      <c r="T16" s="73" t="s">
        <v>237</v>
      </c>
      <c r="U16" s="81" t="s">
        <v>2</v>
      </c>
      <c r="W16" s="45" t="s">
        <v>41</v>
      </c>
      <c r="X16" s="45" t="s">
        <v>88</v>
      </c>
      <c r="Y16" s="45" t="s">
        <v>92</v>
      </c>
      <c r="Z16" s="45" t="s">
        <v>93</v>
      </c>
      <c r="AA16" s="45" t="s">
        <v>191</v>
      </c>
      <c r="AB16" s="45" t="s">
        <v>216</v>
      </c>
      <c r="AC16" s="45" t="s">
        <v>218</v>
      </c>
      <c r="AD16" s="45" t="s">
        <v>220</v>
      </c>
      <c r="AE16" s="45" t="s">
        <v>222</v>
      </c>
      <c r="AF16" s="45" t="s">
        <v>225</v>
      </c>
      <c r="AG16" s="45" t="s">
        <v>228</v>
      </c>
      <c r="AH16" s="45" t="s">
        <v>230</v>
      </c>
      <c r="AI16" s="45" t="s">
        <v>231</v>
      </c>
      <c r="AJ16" s="45" t="s">
        <v>235</v>
      </c>
      <c r="AK16" s="73" t="s">
        <v>238</v>
      </c>
    </row>
    <row r="17" spans="4:37" s="10" customFormat="1" x14ac:dyDescent="0.25">
      <c r="D17" s="46" t="s">
        <v>39</v>
      </c>
      <c r="E17" s="47">
        <f t="shared" ref="E17:K17" si="31">-E7/E6</f>
        <v>0.74187538921781992</v>
      </c>
      <c r="F17" s="47">
        <f t="shared" si="31"/>
        <v>0.85844066297877264</v>
      </c>
      <c r="G17" s="47">
        <f t="shared" si="31"/>
        <v>0.89260153150852029</v>
      </c>
      <c r="H17" s="47">
        <f t="shared" si="31"/>
        <v>0.86566132449349342</v>
      </c>
      <c r="I17" s="47">
        <f t="shared" si="31"/>
        <v>0.8395532608485986</v>
      </c>
      <c r="J17" s="47">
        <f t="shared" si="31"/>
        <v>0.75900465102031434</v>
      </c>
      <c r="K17" s="47">
        <f t="shared" si="31"/>
        <v>0.75501193591040294</v>
      </c>
      <c r="L17" s="47">
        <f t="shared" ref="L17:N17" si="32">-L7/L6</f>
        <v>0.75492137232191436</v>
      </c>
      <c r="M17" s="47">
        <f t="shared" ref="M17" si="33">-M7/M6</f>
        <v>0.74713137118454842</v>
      </c>
      <c r="N17" s="47">
        <f t="shared" si="32"/>
        <v>0.72788046850065946</v>
      </c>
      <c r="O17" s="47">
        <f t="shared" ref="O17:R17" si="34">-O7/O6</f>
        <v>0.72768330415177607</v>
      </c>
      <c r="P17" s="47">
        <f t="shared" si="34"/>
        <v>0.74306761692071588</v>
      </c>
      <c r="Q17" s="47">
        <f t="shared" si="34"/>
        <v>0.73732538750885024</v>
      </c>
      <c r="R17" s="47">
        <f t="shared" si="34"/>
        <v>0.74246034001145322</v>
      </c>
      <c r="S17" s="47">
        <f t="shared" ref="S17:T17" si="35">-S7/S6</f>
        <v>0.72891723814158282</v>
      </c>
      <c r="T17" s="48">
        <f t="shared" si="35"/>
        <v>0.73235145090572318</v>
      </c>
      <c r="U17" s="68">
        <f>(ROUND(T17,3)-ROUND(P17,3))*100</f>
        <v>-1.100000000000001</v>
      </c>
      <c r="W17" s="47">
        <f t="shared" ref="W17:AA17" si="36">-W7/W6</f>
        <v>0.85844066297877264</v>
      </c>
      <c r="X17" s="47">
        <f t="shared" si="36"/>
        <v>0.92611122297775228</v>
      </c>
      <c r="Y17" s="47">
        <f t="shared" si="36"/>
        <v>0.81303995886512548</v>
      </c>
      <c r="Z17" s="47">
        <f t="shared" si="36"/>
        <v>0.76288132675893772</v>
      </c>
      <c r="AA17" s="47">
        <f t="shared" si="36"/>
        <v>0.75900465102031434</v>
      </c>
      <c r="AB17" s="47">
        <f t="shared" ref="AB17:AC17" si="37">-AB7/AB6</f>
        <v>0.75103487556066351</v>
      </c>
      <c r="AC17" s="47">
        <f t="shared" si="37"/>
        <v>0.7547450077035931</v>
      </c>
      <c r="AD17" s="47">
        <f t="shared" ref="AD17" si="38">-AD7/AD6</f>
        <v>0.72454779002570024</v>
      </c>
      <c r="AE17" s="47">
        <f t="shared" ref="AE17:AF17" si="39">-AE7/AE6</f>
        <v>0.72788046850065946</v>
      </c>
      <c r="AF17" s="47">
        <f t="shared" si="39"/>
        <v>0.7274935418663383</v>
      </c>
      <c r="AG17" s="47">
        <f t="shared" ref="AG17:AH17" si="40">-AG7/AG6</f>
        <v>0.77196840494733532</v>
      </c>
      <c r="AH17" s="47">
        <f t="shared" si="40"/>
        <v>0.7212591811176301</v>
      </c>
      <c r="AI17" s="47">
        <f t="shared" ref="AI17:AJ17" si="41">-AI7/AI6</f>
        <v>0.74246034001145322</v>
      </c>
      <c r="AJ17" s="47">
        <f t="shared" si="41"/>
        <v>0.71588509460471295</v>
      </c>
      <c r="AK17" s="48">
        <f t="shared" ref="AK17" si="42">-AK7/AK6</f>
        <v>0.738877081280508</v>
      </c>
    </row>
    <row r="18" spans="4:37" s="10" customFormat="1" ht="15" thickBot="1" x14ac:dyDescent="0.3">
      <c r="D18" s="46" t="s">
        <v>40</v>
      </c>
      <c r="E18" s="47">
        <f t="shared" ref="E18:K18" si="43">-E8/E6</f>
        <v>0.20811617911256344</v>
      </c>
      <c r="F18" s="47">
        <f t="shared" si="43"/>
        <v>0.21004152828291867</v>
      </c>
      <c r="G18" s="47">
        <f t="shared" si="43"/>
        <v>0.19920036280800887</v>
      </c>
      <c r="H18" s="47">
        <f t="shared" si="43"/>
        <v>0.2004806059634443</v>
      </c>
      <c r="I18" s="47">
        <f t="shared" si="43"/>
        <v>0.20533540799989713</v>
      </c>
      <c r="J18" s="47">
        <f t="shared" si="43"/>
        <v>0.20553323360783374</v>
      </c>
      <c r="K18" s="47">
        <f t="shared" si="43"/>
        <v>0.20131562521496105</v>
      </c>
      <c r="L18" s="47">
        <f t="shared" ref="L18:N18" si="44">-L8/L6</f>
        <v>0.19964335246015771</v>
      </c>
      <c r="M18" s="47">
        <f t="shared" ref="M18" si="45">-M8/M6</f>
        <v>0.20111065497854785</v>
      </c>
      <c r="N18" s="47">
        <f t="shared" si="44"/>
        <v>0.19080343420564996</v>
      </c>
      <c r="O18" s="47">
        <f t="shared" ref="O18:R18" si="46">-O8/O6</f>
        <v>0.19195068716571126</v>
      </c>
      <c r="P18" s="47">
        <f t="shared" si="46"/>
        <v>0.1913275788874442</v>
      </c>
      <c r="Q18" s="47">
        <f t="shared" si="46"/>
        <v>0.19072400329333514</v>
      </c>
      <c r="R18" s="47">
        <f t="shared" si="46"/>
        <v>0.17125159011527516</v>
      </c>
      <c r="S18" s="47">
        <f t="shared" ref="S18:T18" si="47">-S8/S6</f>
        <v>0.18207038627345479</v>
      </c>
      <c r="T18" s="48">
        <f t="shared" si="47"/>
        <v>0.18017727287934721</v>
      </c>
      <c r="U18" s="68">
        <f t="shared" ref="U18:U19" si="48">(ROUND(T18,3)-ROUND(P18,3))*100</f>
        <v>-1.100000000000001</v>
      </c>
      <c r="W18" s="47">
        <f t="shared" ref="W18:AA18" si="49">-W8/W6</f>
        <v>0.21004152828291867</v>
      </c>
      <c r="X18" s="47">
        <f t="shared" si="49"/>
        <v>0.18856585244962129</v>
      </c>
      <c r="Y18" s="47">
        <f t="shared" si="49"/>
        <v>0.20298126021371807</v>
      </c>
      <c r="Z18" s="47">
        <f t="shared" si="49"/>
        <v>0.21959257646784858</v>
      </c>
      <c r="AA18" s="47">
        <f t="shared" si="49"/>
        <v>0.20553323360783374</v>
      </c>
      <c r="AB18" s="47">
        <f t="shared" ref="AB18:AC18" si="50">-AB8/AB6</f>
        <v>0.19711455335075925</v>
      </c>
      <c r="AC18" s="47">
        <f t="shared" si="50"/>
        <v>0.19638674844244991</v>
      </c>
      <c r="AD18" s="47">
        <f t="shared" ref="AD18" si="51">-AD8/AD6</f>
        <v>0.20536443426873308</v>
      </c>
      <c r="AE18" s="47">
        <f t="shared" ref="AE18:AF18" si="52">-AE8/AE6</f>
        <v>0.19080343420564996</v>
      </c>
      <c r="AF18" s="47">
        <f t="shared" si="52"/>
        <v>0.19305486926003687</v>
      </c>
      <c r="AG18" s="47">
        <f t="shared" ref="AG18:AH18" si="53">-AG8/AG6</f>
        <v>0.19015701504502244</v>
      </c>
      <c r="AH18" s="47">
        <f t="shared" si="53"/>
        <v>0.18903525675046429</v>
      </c>
      <c r="AI18" s="47">
        <f t="shared" ref="AI18:AJ18" si="54">-AI8/AI6</f>
        <v>0.17125159011527516</v>
      </c>
      <c r="AJ18" s="47">
        <f t="shared" si="54"/>
        <v>0.19248100754650313</v>
      </c>
      <c r="AK18" s="48">
        <f t="shared" ref="AK18" si="55">-AK8/AK6</f>
        <v>0.17658001227962636</v>
      </c>
    </row>
    <row r="19" spans="4:37" s="10" customFormat="1" ht="15" thickBot="1" x14ac:dyDescent="0.3">
      <c r="D19" s="40" t="s">
        <v>36</v>
      </c>
      <c r="E19" s="49">
        <f t="shared" ref="E19:K19" si="56">-(E7+E8)/E6</f>
        <v>0.94999156833038334</v>
      </c>
      <c r="F19" s="49">
        <f t="shared" si="56"/>
        <v>1.0684821912616913</v>
      </c>
      <c r="G19" s="49">
        <f t="shared" si="56"/>
        <v>1.0918018943165291</v>
      </c>
      <c r="H19" s="49">
        <f t="shared" si="56"/>
        <v>1.0661419304569377</v>
      </c>
      <c r="I19" s="49">
        <f t="shared" si="56"/>
        <v>1.0448886688484957</v>
      </c>
      <c r="J19" s="49">
        <f t="shared" si="56"/>
        <v>0.96453788462814816</v>
      </c>
      <c r="K19" s="49">
        <f t="shared" si="56"/>
        <v>0.95632756112536399</v>
      </c>
      <c r="L19" s="49">
        <f t="shared" ref="L19:N19" si="57">-(L7+L8)/L6</f>
        <v>0.9545647247820721</v>
      </c>
      <c r="M19" s="49">
        <f t="shared" ref="M19" si="58">-(M7+M8)/M6</f>
        <v>0.94824202616309627</v>
      </c>
      <c r="N19" s="49">
        <f t="shared" si="57"/>
        <v>0.9186839027063094</v>
      </c>
      <c r="O19" s="49">
        <f t="shared" ref="O19:R19" si="59">-(O7+O8)/O6</f>
        <v>0.91963399131748735</v>
      </c>
      <c r="P19" s="49">
        <f t="shared" si="59"/>
        <v>0.93439519580816011</v>
      </c>
      <c r="Q19" s="49">
        <f t="shared" si="59"/>
        <v>0.9280493908021854</v>
      </c>
      <c r="R19" s="49">
        <f t="shared" si="59"/>
        <v>0.91371193012672836</v>
      </c>
      <c r="S19" s="49">
        <f t="shared" ref="S19:T19" si="60">-(S7+S8)/S6</f>
        <v>0.91098762441503767</v>
      </c>
      <c r="T19" s="50">
        <f t="shared" si="60"/>
        <v>0.91252872378507033</v>
      </c>
      <c r="U19" s="82">
        <f t="shared" si="48"/>
        <v>-2.1000000000000019</v>
      </c>
      <c r="W19" s="49">
        <f t="shared" ref="W19:AA19" si="61">-(W7+W8)/W6</f>
        <v>1.0684821912616913</v>
      </c>
      <c r="X19" s="49">
        <f t="shared" si="61"/>
        <v>1.1146770754273736</v>
      </c>
      <c r="Y19" s="49">
        <f t="shared" si="61"/>
        <v>1.0160212190788436</v>
      </c>
      <c r="Z19" s="49">
        <f t="shared" si="61"/>
        <v>0.98247390322678629</v>
      </c>
      <c r="AA19" s="49">
        <f t="shared" si="61"/>
        <v>0.96453788462814816</v>
      </c>
      <c r="AB19" s="49">
        <f t="shared" ref="AB19:AC19" si="62">-(AB7+AB8)/AB6</f>
        <v>0.94814942891142284</v>
      </c>
      <c r="AC19" s="49">
        <f t="shared" si="62"/>
        <v>0.95113175614604306</v>
      </c>
      <c r="AD19" s="49">
        <f t="shared" ref="AD19" si="63">-(AD7+AD8)/AD6</f>
        <v>0.92991222429443332</v>
      </c>
      <c r="AE19" s="49">
        <f t="shared" ref="AE19:AF19" si="64">-(AE7+AE8)/AE6</f>
        <v>0.9186839027063094</v>
      </c>
      <c r="AF19" s="49">
        <f t="shared" si="64"/>
        <v>0.9205484111263752</v>
      </c>
      <c r="AG19" s="49">
        <f t="shared" ref="AG19:AH19" si="65">-(AG7+AG8)/AG6</f>
        <v>0.96212541999235779</v>
      </c>
      <c r="AH19" s="49">
        <f t="shared" si="65"/>
        <v>0.91029443786809427</v>
      </c>
      <c r="AI19" s="49">
        <f t="shared" ref="AI19:AJ19" si="66">-(AI7+AI8)/AI6</f>
        <v>0.91371193012672836</v>
      </c>
      <c r="AJ19" s="49">
        <f t="shared" si="66"/>
        <v>0.90836610215121605</v>
      </c>
      <c r="AK19" s="50">
        <f t="shared" ref="AK19" si="67">-(AK7+AK8)/AK6</f>
        <v>0.91545709356013449</v>
      </c>
    </row>
  </sheetData>
  <hyperlinks>
    <hyperlink ref="B2" location="'Suplemento Financiero&gt;&gt;&gt;'!A1" display="ÍNDICE" xr:uid="{70DCC0BC-B217-4860-83C8-5F868EB7AA2D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AA5:AA10 AE5:AE10 AI5:AI10" formula="1"/>
    <ignoredError sqref="AI17:AI19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F3DC-D96E-4267-857A-FCC0A80488F5}">
  <sheetPr>
    <tabColor theme="2" tint="-9.9978637043366805E-2"/>
  </sheetPr>
  <dimension ref="B1:AK19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82.28515625" style="72" bestFit="1" customWidth="1"/>
    <col min="5" max="5" width="11" style="72" customWidth="1"/>
    <col min="6" max="7" width="11" style="72" hidden="1" customWidth="1" outlineLevel="1"/>
    <col min="8" max="8" width="11" style="72" hidden="1" customWidth="1" outlineLevel="1" collapsed="1"/>
    <col min="9" max="9" width="11" style="72" customWidth="1" collapsed="1"/>
    <col min="10" max="10" width="11" style="72" hidden="1" customWidth="1" outlineLevel="1"/>
    <col min="11" max="12" width="11" style="72" hidden="1" customWidth="1" outlineLevel="1" collapsed="1"/>
    <col min="13" max="13" width="11" style="72" customWidth="1" collapsed="1"/>
    <col min="14" max="14" width="11" style="72" hidden="1" customWidth="1" outlineLevel="1"/>
    <col min="15" max="15" width="11" style="72" hidden="1" customWidth="1" outlineLevel="1" collapsed="1"/>
    <col min="16" max="16" width="11" style="72" customWidth="1" collapsed="1"/>
    <col min="17" max="17" width="11" style="72" customWidth="1"/>
    <col min="18" max="18" width="11" style="72" hidden="1" customWidth="1" outlineLevel="1" collapsed="1"/>
    <col min="19" max="19" width="11" style="72" hidden="1" customWidth="1" outlineLevel="1"/>
    <col min="20" max="20" width="11" style="72" customWidth="1" collapsed="1"/>
    <col min="21" max="21" width="11" style="72" customWidth="1"/>
    <col min="22" max="22" width="3" style="13" customWidth="1"/>
    <col min="23" max="16384" width="10.85546875" style="72"/>
  </cols>
  <sheetData>
    <row r="1" spans="2:37" ht="16.5" customHeight="1" x14ac:dyDescent="0.2"/>
    <row r="2" spans="2:37" ht="18.75" customHeight="1" thickBot="1" x14ac:dyDescent="0.25">
      <c r="B2" s="11" t="s">
        <v>27</v>
      </c>
      <c r="D2" s="14" t="s">
        <v>109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W2" s="14" t="s">
        <v>34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4" spans="2:37" s="10" customFormat="1" ht="15" thickBot="1" x14ac:dyDescent="0.3">
      <c r="D4" s="23"/>
      <c r="E4" s="45" t="s">
        <v>16</v>
      </c>
      <c r="F4" s="45" t="s">
        <v>17</v>
      </c>
      <c r="G4" s="45" t="s">
        <v>87</v>
      </c>
      <c r="H4" s="45" t="s">
        <v>91</v>
      </c>
      <c r="I4" s="45" t="s">
        <v>94</v>
      </c>
      <c r="J4" s="45" t="s">
        <v>190</v>
      </c>
      <c r="K4" s="45" t="s">
        <v>215</v>
      </c>
      <c r="L4" s="45" t="s">
        <v>217</v>
      </c>
      <c r="M4" s="45" t="s">
        <v>219</v>
      </c>
      <c r="N4" s="45" t="s">
        <v>221</v>
      </c>
      <c r="O4" s="45" t="s">
        <v>224</v>
      </c>
      <c r="P4" s="45" t="s">
        <v>227</v>
      </c>
      <c r="Q4" s="45" t="s">
        <v>229</v>
      </c>
      <c r="R4" s="45" t="s">
        <v>233</v>
      </c>
      <c r="S4" s="45" t="s">
        <v>234</v>
      </c>
      <c r="T4" s="73" t="s">
        <v>237</v>
      </c>
      <c r="U4" s="74" t="s">
        <v>0</v>
      </c>
      <c r="V4" s="13"/>
      <c r="W4" s="45" t="s">
        <v>41</v>
      </c>
      <c r="X4" s="45" t="s">
        <v>88</v>
      </c>
      <c r="Y4" s="45" t="s">
        <v>92</v>
      </c>
      <c r="Z4" s="45" t="s">
        <v>93</v>
      </c>
      <c r="AA4" s="45" t="s">
        <v>191</v>
      </c>
      <c r="AB4" s="45" t="s">
        <v>216</v>
      </c>
      <c r="AC4" s="45" t="s">
        <v>218</v>
      </c>
      <c r="AD4" s="45" t="s">
        <v>220</v>
      </c>
      <c r="AE4" s="45" t="s">
        <v>222</v>
      </c>
      <c r="AF4" s="45" t="s">
        <v>225</v>
      </c>
      <c r="AG4" s="45" t="s">
        <v>228</v>
      </c>
      <c r="AH4" s="45" t="s">
        <v>230</v>
      </c>
      <c r="AI4" s="45" t="s">
        <v>231</v>
      </c>
      <c r="AJ4" s="45" t="s">
        <v>235</v>
      </c>
      <c r="AK4" s="73" t="s">
        <v>238</v>
      </c>
    </row>
    <row r="5" spans="2:37" s="10" customFormat="1" x14ac:dyDescent="0.25">
      <c r="D5" s="31" t="s">
        <v>95</v>
      </c>
      <c r="E5" s="75">
        <v>143713</v>
      </c>
      <c r="F5" s="75">
        <v>37607</v>
      </c>
      <c r="G5" s="75">
        <v>75283</v>
      </c>
      <c r="H5" s="75">
        <v>111604</v>
      </c>
      <c r="I5" s="75">
        <v>149430</v>
      </c>
      <c r="J5" s="75">
        <v>39270</v>
      </c>
      <c r="K5" s="75">
        <v>78628</v>
      </c>
      <c r="L5" s="75">
        <v>117010.78094000001</v>
      </c>
      <c r="M5" s="75">
        <v>157858</v>
      </c>
      <c r="N5" s="75">
        <v>42393.61</v>
      </c>
      <c r="O5" s="75">
        <v>84519</v>
      </c>
      <c r="P5" s="75">
        <v>125558.24246999998</v>
      </c>
      <c r="Q5" s="75">
        <v>167842</v>
      </c>
      <c r="R5" s="75">
        <v>43483</v>
      </c>
      <c r="S5" s="75">
        <v>86242.056689999998</v>
      </c>
      <c r="T5" s="76">
        <v>128860.13178000001</v>
      </c>
      <c r="U5" s="77">
        <f t="shared" ref="U5:U11" si="0">+T5/P5-1</f>
        <v>2.6297670666973305E-2</v>
      </c>
      <c r="W5" s="75">
        <f>F5</f>
        <v>37607</v>
      </c>
      <c r="X5" s="75">
        <f t="shared" ref="X5:Z8" si="1">G5-F5</f>
        <v>37676</v>
      </c>
      <c r="Y5" s="75">
        <f t="shared" si="1"/>
        <v>36321</v>
      </c>
      <c r="Z5" s="75">
        <f t="shared" si="1"/>
        <v>37826</v>
      </c>
      <c r="AA5" s="75">
        <f>J5</f>
        <v>39270</v>
      </c>
      <c r="AB5" s="75">
        <f t="shared" ref="AB5:AB10" si="2">K5-J5</f>
        <v>39358</v>
      </c>
      <c r="AC5" s="75">
        <f t="shared" ref="AC5:AD10" si="3">L5-K5</f>
        <v>38382.780940000011</v>
      </c>
      <c r="AD5" s="75">
        <f t="shared" si="3"/>
        <v>40847.219059999989</v>
      </c>
      <c r="AE5" s="75">
        <f>N5</f>
        <v>42393.61</v>
      </c>
      <c r="AF5" s="75">
        <f t="shared" ref="AF5:AH10" si="4">O5-N5</f>
        <v>42125.39</v>
      </c>
      <c r="AG5" s="75">
        <f t="shared" si="4"/>
        <v>41039.242469999983</v>
      </c>
      <c r="AH5" s="75">
        <f t="shared" si="4"/>
        <v>42283.757530000017</v>
      </c>
      <c r="AI5" s="75">
        <f>R5</f>
        <v>43483</v>
      </c>
      <c r="AJ5" s="75">
        <f>S5-R5</f>
        <v>42759.056689999998</v>
      </c>
      <c r="AK5" s="76">
        <f>T5-S5</f>
        <v>42618.075090000013</v>
      </c>
    </row>
    <row r="6" spans="2:37" s="10" customFormat="1" x14ac:dyDescent="0.25">
      <c r="D6" s="31" t="s">
        <v>96</v>
      </c>
      <c r="E6" s="75">
        <v>129800</v>
      </c>
      <c r="F6" s="75">
        <v>34434</v>
      </c>
      <c r="G6" s="75">
        <v>69842</v>
      </c>
      <c r="H6" s="75">
        <v>105756</v>
      </c>
      <c r="I6" s="75">
        <v>141956</v>
      </c>
      <c r="J6" s="75">
        <v>35991</v>
      </c>
      <c r="K6" s="75">
        <v>72860</v>
      </c>
      <c r="L6" s="75">
        <v>110641.99560999995</v>
      </c>
      <c r="M6" s="75">
        <v>149110</v>
      </c>
      <c r="N6" s="75">
        <v>38283.53</v>
      </c>
      <c r="O6" s="75">
        <v>77641</v>
      </c>
      <c r="P6" s="75">
        <v>118103.88589999995</v>
      </c>
      <c r="Q6" s="75">
        <v>159051</v>
      </c>
      <c r="R6" s="75">
        <v>40297</v>
      </c>
      <c r="S6" s="75">
        <v>81415.943190000049</v>
      </c>
      <c r="T6" s="76">
        <v>123238.33947999994</v>
      </c>
      <c r="U6" s="77">
        <f t="shared" si="0"/>
        <v>4.3474044404833601E-2</v>
      </c>
      <c r="W6" s="75">
        <f t="shared" ref="W6:W8" si="5">F6</f>
        <v>34434</v>
      </c>
      <c r="X6" s="75">
        <f t="shared" si="1"/>
        <v>35408</v>
      </c>
      <c r="Y6" s="75">
        <f t="shared" si="1"/>
        <v>35914</v>
      </c>
      <c r="Z6" s="75">
        <f t="shared" si="1"/>
        <v>36200</v>
      </c>
      <c r="AA6" s="75">
        <f t="shared" ref="AA6:AA8" si="6">J6</f>
        <v>35991</v>
      </c>
      <c r="AB6" s="75">
        <f t="shared" si="2"/>
        <v>36869</v>
      </c>
      <c r="AC6" s="75">
        <f t="shared" si="3"/>
        <v>37781.995609999954</v>
      </c>
      <c r="AD6" s="75">
        <f t="shared" si="3"/>
        <v>38468.004390000046</v>
      </c>
      <c r="AE6" s="75">
        <f t="shared" ref="AE6:AE10" si="7">N6</f>
        <v>38283.53</v>
      </c>
      <c r="AF6" s="75">
        <f t="shared" si="4"/>
        <v>39357.47</v>
      </c>
      <c r="AG6" s="75">
        <f t="shared" si="4"/>
        <v>40462.88589999995</v>
      </c>
      <c r="AH6" s="75">
        <f t="shared" si="4"/>
        <v>40947.11410000005</v>
      </c>
      <c r="AI6" s="75">
        <f t="shared" ref="AI6:AI10" si="8">R6</f>
        <v>40297</v>
      </c>
      <c r="AJ6" s="75">
        <f t="shared" ref="AJ6:AK10" si="9">S6-R6</f>
        <v>41118.943190000049</v>
      </c>
      <c r="AK6" s="76">
        <f t="shared" si="9"/>
        <v>41822.396289999888</v>
      </c>
    </row>
    <row r="7" spans="2:37" s="10" customFormat="1" x14ac:dyDescent="0.25">
      <c r="D7" s="46" t="s">
        <v>37</v>
      </c>
      <c r="E7" s="54">
        <v>-80002</v>
      </c>
      <c r="F7" s="54">
        <v>-25797</v>
      </c>
      <c r="G7" s="54">
        <v>-45860</v>
      </c>
      <c r="H7" s="54">
        <v>-71056</v>
      </c>
      <c r="I7" s="54">
        <v>-94121</v>
      </c>
      <c r="J7" s="54">
        <v>-24877</v>
      </c>
      <c r="K7" s="54">
        <v>-43958</v>
      </c>
      <c r="L7" s="54">
        <v>-67900.998515756481</v>
      </c>
      <c r="M7" s="54">
        <v>-90039</v>
      </c>
      <c r="N7" s="54">
        <v>-24030.17</v>
      </c>
      <c r="O7" s="54">
        <v>-47757</v>
      </c>
      <c r="P7" s="54">
        <v>-72178.375016486258</v>
      </c>
      <c r="Q7" s="54">
        <v>-96281</v>
      </c>
      <c r="R7" s="54">
        <v>-25495</v>
      </c>
      <c r="S7" s="54">
        <v>-47454.368977827828</v>
      </c>
      <c r="T7" s="55">
        <v>-73162.621855895311</v>
      </c>
      <c r="U7" s="78">
        <f>-(T7/P7-1)</f>
        <v>-1.3636311972723636E-2</v>
      </c>
      <c r="W7" s="54">
        <f t="shared" si="5"/>
        <v>-25797</v>
      </c>
      <c r="X7" s="54">
        <f t="shared" si="1"/>
        <v>-20063</v>
      </c>
      <c r="Y7" s="54">
        <f t="shared" si="1"/>
        <v>-25196</v>
      </c>
      <c r="Z7" s="54">
        <f t="shared" si="1"/>
        <v>-23065</v>
      </c>
      <c r="AA7" s="54">
        <f t="shared" si="6"/>
        <v>-24877</v>
      </c>
      <c r="AB7" s="54">
        <f t="shared" si="2"/>
        <v>-19081</v>
      </c>
      <c r="AC7" s="54">
        <f t="shared" si="3"/>
        <v>-23942.998515756481</v>
      </c>
      <c r="AD7" s="54">
        <f t="shared" si="3"/>
        <v>-22138.001484243519</v>
      </c>
      <c r="AE7" s="54">
        <f t="shared" si="7"/>
        <v>-24030.17</v>
      </c>
      <c r="AF7" s="54">
        <f t="shared" si="4"/>
        <v>-23726.83</v>
      </c>
      <c r="AG7" s="54">
        <f t="shared" si="4"/>
        <v>-24421.375016486258</v>
      </c>
      <c r="AH7" s="54">
        <f t="shared" si="4"/>
        <v>-24102.624983513742</v>
      </c>
      <c r="AI7" s="54">
        <f t="shared" si="8"/>
        <v>-25495</v>
      </c>
      <c r="AJ7" s="54">
        <f t="shared" si="9"/>
        <v>-21959.368977827828</v>
      </c>
      <c r="AK7" s="55">
        <f t="shared" si="9"/>
        <v>-25708.252878067484</v>
      </c>
    </row>
    <row r="8" spans="2:37" s="10" customFormat="1" x14ac:dyDescent="0.25">
      <c r="D8" s="46" t="s">
        <v>38</v>
      </c>
      <c r="E8" s="54">
        <f t="shared" ref="E8:I8" si="10">SUM(E9:E10)</f>
        <v>-42224</v>
      </c>
      <c r="F8" s="54">
        <f t="shared" si="10"/>
        <v>-9153</v>
      </c>
      <c r="G8" s="54">
        <f t="shared" si="10"/>
        <v>-20863</v>
      </c>
      <c r="H8" s="54">
        <f t="shared" si="10"/>
        <v>-31305</v>
      </c>
      <c r="I8" s="54">
        <f t="shared" si="10"/>
        <v>-41833</v>
      </c>
      <c r="J8" s="54">
        <f t="shared" ref="J8:O8" si="11">SUM(J9:J10)</f>
        <v>-9895</v>
      </c>
      <c r="K8" s="54">
        <f t="shared" si="11"/>
        <v>-20709</v>
      </c>
      <c r="L8" s="54">
        <f t="shared" si="11"/>
        <v>-31434.624727414001</v>
      </c>
      <c r="M8" s="54">
        <f t="shared" si="11"/>
        <v>-41646</v>
      </c>
      <c r="N8" s="54">
        <f t="shared" si="11"/>
        <v>-10391.040000000001</v>
      </c>
      <c r="O8" s="54">
        <f t="shared" si="11"/>
        <v>-21266</v>
      </c>
      <c r="P8" s="54">
        <f t="shared" ref="P8:R8" si="12">SUM(P9:P10)</f>
        <v>-32038.076319972108</v>
      </c>
      <c r="Q8" s="54">
        <f t="shared" si="12"/>
        <v>-42313</v>
      </c>
      <c r="R8" s="54">
        <f t="shared" si="12"/>
        <v>-10532</v>
      </c>
      <c r="S8" s="54">
        <f t="shared" ref="S8:T8" si="13">SUM(S9:S10)</f>
        <v>-23073.435376760168</v>
      </c>
      <c r="T8" s="55">
        <f t="shared" si="13"/>
        <v>-33791.381140714548</v>
      </c>
      <c r="U8" s="78">
        <f t="shared" ref="U8:U10" si="14">-(T8/P8-1)</f>
        <v>-5.4725658408193878E-2</v>
      </c>
      <c r="W8" s="54">
        <f t="shared" si="5"/>
        <v>-9153</v>
      </c>
      <c r="X8" s="54">
        <f t="shared" si="1"/>
        <v>-11710</v>
      </c>
      <c r="Y8" s="54">
        <f t="shared" si="1"/>
        <v>-10442</v>
      </c>
      <c r="Z8" s="54">
        <f t="shared" si="1"/>
        <v>-10528</v>
      </c>
      <c r="AA8" s="54">
        <f t="shared" si="6"/>
        <v>-9895</v>
      </c>
      <c r="AB8" s="54">
        <f t="shared" si="2"/>
        <v>-10814</v>
      </c>
      <c r="AC8" s="54">
        <f t="shared" si="3"/>
        <v>-10725.624727414001</v>
      </c>
      <c r="AD8" s="54">
        <f t="shared" si="3"/>
        <v>-10211.375272585999</v>
      </c>
      <c r="AE8" s="54">
        <f t="shared" si="7"/>
        <v>-10391.040000000001</v>
      </c>
      <c r="AF8" s="54">
        <f t="shared" si="4"/>
        <v>-10874.96</v>
      </c>
      <c r="AG8" s="54">
        <f t="shared" si="4"/>
        <v>-10772.076319972108</v>
      </c>
      <c r="AH8" s="54">
        <f t="shared" si="4"/>
        <v>-10274.923680027892</v>
      </c>
      <c r="AI8" s="54">
        <f t="shared" si="8"/>
        <v>-10532</v>
      </c>
      <c r="AJ8" s="54">
        <f t="shared" si="9"/>
        <v>-12541.435376760168</v>
      </c>
      <c r="AK8" s="55">
        <f t="shared" si="9"/>
        <v>-10717.94576395438</v>
      </c>
    </row>
    <row r="9" spans="2:37" s="10" customFormat="1" x14ac:dyDescent="0.25">
      <c r="D9" s="169" t="s">
        <v>183</v>
      </c>
      <c r="E9" s="54">
        <v>-36113</v>
      </c>
      <c r="F9" s="54">
        <v>-7643</v>
      </c>
      <c r="G9" s="54">
        <v>-17876</v>
      </c>
      <c r="H9" s="54">
        <v>-26872</v>
      </c>
      <c r="I9" s="54">
        <v>-35958</v>
      </c>
      <c r="J9" s="54">
        <v>-8451</v>
      </c>
      <c r="K9" s="54">
        <v>-17590</v>
      </c>
      <c r="L9" s="54">
        <v>-26865.183004348</v>
      </c>
      <c r="M9" s="54">
        <v>-35573</v>
      </c>
      <c r="N9" s="54">
        <v>-8903.16</v>
      </c>
      <c r="O9" s="54">
        <v>-18292</v>
      </c>
      <c r="P9" s="54">
        <v>-27559.859868204137</v>
      </c>
      <c r="Q9" s="54">
        <v>-36309</v>
      </c>
      <c r="R9" s="54">
        <v>-8954</v>
      </c>
      <c r="S9" s="54">
        <v>-19899.29440388229</v>
      </c>
      <c r="T9" s="55">
        <v>-29022.866744976571</v>
      </c>
      <c r="U9" s="78">
        <f t="shared" si="14"/>
        <v>-5.3084699405903324E-2</v>
      </c>
      <c r="W9" s="54">
        <f t="shared" ref="W9:W10" si="15">F9</f>
        <v>-7643</v>
      </c>
      <c r="X9" s="54">
        <f t="shared" ref="X9:X10" si="16">G9-F9</f>
        <v>-10233</v>
      </c>
      <c r="Y9" s="54">
        <f t="shared" ref="Y9:Y10" si="17">H9-G9</f>
        <v>-8996</v>
      </c>
      <c r="Z9" s="54">
        <f t="shared" ref="Z9:Z10" si="18">I9-H9</f>
        <v>-9086</v>
      </c>
      <c r="AA9" s="54">
        <f t="shared" ref="AA9:AA10" si="19">J9</f>
        <v>-8451</v>
      </c>
      <c r="AB9" s="54">
        <f t="shared" si="2"/>
        <v>-9139</v>
      </c>
      <c r="AC9" s="54">
        <f t="shared" si="3"/>
        <v>-9275.1830043480004</v>
      </c>
      <c r="AD9" s="54">
        <f t="shared" si="3"/>
        <v>-8707.8169956519996</v>
      </c>
      <c r="AE9" s="54">
        <f t="shared" si="7"/>
        <v>-8903.16</v>
      </c>
      <c r="AF9" s="54">
        <f t="shared" si="4"/>
        <v>-9388.84</v>
      </c>
      <c r="AG9" s="54">
        <f t="shared" si="4"/>
        <v>-9267.8598682041375</v>
      </c>
      <c r="AH9" s="54">
        <f t="shared" si="4"/>
        <v>-8749.1401317958625</v>
      </c>
      <c r="AI9" s="54">
        <f t="shared" si="8"/>
        <v>-8954</v>
      </c>
      <c r="AJ9" s="54">
        <f t="shared" si="9"/>
        <v>-10945.29440388229</v>
      </c>
      <c r="AK9" s="55">
        <f t="shared" si="9"/>
        <v>-9123.572341094281</v>
      </c>
    </row>
    <row r="10" spans="2:37" s="10" customFormat="1" ht="15" thickBot="1" x14ac:dyDescent="0.3">
      <c r="D10" s="169" t="s">
        <v>184</v>
      </c>
      <c r="E10" s="54">
        <v>-6111</v>
      </c>
      <c r="F10" s="54">
        <v>-1510</v>
      </c>
      <c r="G10" s="54">
        <v>-2987</v>
      </c>
      <c r="H10" s="54">
        <v>-4433</v>
      </c>
      <c r="I10" s="54">
        <v>-5875</v>
      </c>
      <c r="J10" s="54">
        <v>-1444</v>
      </c>
      <c r="K10" s="54">
        <v>-3119</v>
      </c>
      <c r="L10" s="54">
        <v>-4569.4417230660001</v>
      </c>
      <c r="M10" s="54">
        <v>-6073</v>
      </c>
      <c r="N10" s="54">
        <v>-1487.88</v>
      </c>
      <c r="O10" s="54">
        <v>-2974</v>
      </c>
      <c r="P10" s="54">
        <v>-4478.2164517679694</v>
      </c>
      <c r="Q10" s="54">
        <v>-6004</v>
      </c>
      <c r="R10" s="54">
        <v>-1578</v>
      </c>
      <c r="S10" s="54">
        <v>-3174.1409728778785</v>
      </c>
      <c r="T10" s="55">
        <v>-4768.5143957379787</v>
      </c>
      <c r="U10" s="78">
        <f t="shared" si="14"/>
        <v>-6.4824455694945549E-2</v>
      </c>
      <c r="W10" s="54">
        <f t="shared" si="15"/>
        <v>-1510</v>
      </c>
      <c r="X10" s="54">
        <f t="shared" si="16"/>
        <v>-1477</v>
      </c>
      <c r="Y10" s="54">
        <f t="shared" si="17"/>
        <v>-1446</v>
      </c>
      <c r="Z10" s="54">
        <f t="shared" si="18"/>
        <v>-1442</v>
      </c>
      <c r="AA10" s="54">
        <f t="shared" si="19"/>
        <v>-1444</v>
      </c>
      <c r="AB10" s="54">
        <f t="shared" si="2"/>
        <v>-1675</v>
      </c>
      <c r="AC10" s="54">
        <f t="shared" si="3"/>
        <v>-1450.4417230660001</v>
      </c>
      <c r="AD10" s="54">
        <f t="shared" si="3"/>
        <v>-1503.5582769339999</v>
      </c>
      <c r="AE10" s="54">
        <f t="shared" si="7"/>
        <v>-1487.88</v>
      </c>
      <c r="AF10" s="54">
        <f t="shared" si="4"/>
        <v>-1486.12</v>
      </c>
      <c r="AG10" s="54">
        <f t="shared" si="4"/>
        <v>-1504.2164517679694</v>
      </c>
      <c r="AH10" s="54">
        <f t="shared" si="4"/>
        <v>-1525.7835482320306</v>
      </c>
      <c r="AI10" s="54">
        <f t="shared" si="8"/>
        <v>-1578</v>
      </c>
      <c r="AJ10" s="54">
        <f t="shared" si="9"/>
        <v>-1596.1409728778785</v>
      </c>
      <c r="AK10" s="55">
        <f t="shared" si="9"/>
        <v>-1594.3734228601002</v>
      </c>
    </row>
    <row r="11" spans="2:37" s="10" customFormat="1" ht="15" thickBot="1" x14ac:dyDescent="0.3">
      <c r="D11" s="40" t="s">
        <v>35</v>
      </c>
      <c r="E11" s="57">
        <f t="shared" ref="E11:L11" si="20">SUM(E6,E7,E8)</f>
        <v>7574</v>
      </c>
      <c r="F11" s="57">
        <f t="shared" si="20"/>
        <v>-516</v>
      </c>
      <c r="G11" s="57">
        <f t="shared" si="20"/>
        <v>3119</v>
      </c>
      <c r="H11" s="57">
        <f t="shared" si="20"/>
        <v>3395</v>
      </c>
      <c r="I11" s="57">
        <f t="shared" si="20"/>
        <v>6002</v>
      </c>
      <c r="J11" s="57">
        <f t="shared" si="20"/>
        <v>1219</v>
      </c>
      <c r="K11" s="57">
        <f t="shared" si="20"/>
        <v>8193</v>
      </c>
      <c r="L11" s="57">
        <f t="shared" si="20"/>
        <v>11306.372366829473</v>
      </c>
      <c r="M11" s="57">
        <f t="shared" ref="M11:N11" si="21">SUM(M6,M7,M8)</f>
        <v>17425</v>
      </c>
      <c r="N11" s="57">
        <f t="shared" si="21"/>
        <v>3862.3199999999997</v>
      </c>
      <c r="O11" s="57">
        <f t="shared" ref="O11:R11" si="22">SUM(O6,O7,O8)</f>
        <v>8618</v>
      </c>
      <c r="P11" s="57">
        <f t="shared" si="22"/>
        <v>13887.434563541585</v>
      </c>
      <c r="Q11" s="57">
        <f t="shared" si="22"/>
        <v>20457</v>
      </c>
      <c r="R11" s="57">
        <f t="shared" si="22"/>
        <v>4270</v>
      </c>
      <c r="S11" s="57">
        <f t="shared" ref="S11:T11" si="23">SUM(S6,S7,S8)</f>
        <v>10888.138835412054</v>
      </c>
      <c r="T11" s="58">
        <f t="shared" si="23"/>
        <v>16284.336483390078</v>
      </c>
      <c r="U11" s="79">
        <f t="shared" si="0"/>
        <v>0.17259501089863161</v>
      </c>
      <c r="W11" s="57">
        <f>SUM(W6,W7,W8)</f>
        <v>-516</v>
      </c>
      <c r="X11" s="57">
        <f>SUM(X6,X7,X8)</f>
        <v>3635</v>
      </c>
      <c r="Y11" s="57">
        <f>SUM(Y6,Y7,Y8)</f>
        <v>276</v>
      </c>
      <c r="Z11" s="57">
        <f>SUM(Z6,Z7,Z8)</f>
        <v>2607</v>
      </c>
      <c r="AA11" s="57">
        <f>SUM(AA6,AA7,AA8)</f>
        <v>1219</v>
      </c>
      <c r="AB11" s="57">
        <f t="shared" ref="AB11:AC11" si="24">SUM(AB6,AB7,AB8)</f>
        <v>6974</v>
      </c>
      <c r="AC11" s="57">
        <f t="shared" si="24"/>
        <v>3113.3723668294733</v>
      </c>
      <c r="AD11" s="57">
        <f t="shared" ref="AD11" si="25">SUM(AD6,AD7,AD8)</f>
        <v>6118.6276331705267</v>
      </c>
      <c r="AE11" s="57">
        <f t="shared" ref="AE11:AJ11" si="26">SUM(AE6,AE7,AE8)</f>
        <v>3862.3199999999997</v>
      </c>
      <c r="AF11" s="57">
        <f t="shared" si="26"/>
        <v>4755.68</v>
      </c>
      <c r="AG11" s="57">
        <f t="shared" si="26"/>
        <v>5269.4345635415848</v>
      </c>
      <c r="AH11" s="57">
        <f t="shared" si="26"/>
        <v>6569.5654364584152</v>
      </c>
      <c r="AI11" s="57">
        <f t="shared" si="26"/>
        <v>4270</v>
      </c>
      <c r="AJ11" s="57">
        <f t="shared" si="26"/>
        <v>6618.1388354120536</v>
      </c>
      <c r="AK11" s="58">
        <f t="shared" ref="AK11" si="27">SUM(AK6,AK7,AK8)</f>
        <v>5396.1976479780242</v>
      </c>
    </row>
    <row r="12" spans="2:37" s="10" customFormat="1" ht="9" customHeight="1" x14ac:dyDescent="0.25">
      <c r="D12" s="31"/>
      <c r="E12" s="43"/>
      <c r="F12" s="43"/>
      <c r="G12" s="43"/>
      <c r="H12" s="43"/>
      <c r="I12" s="43"/>
      <c r="J12" s="43"/>
      <c r="K12" s="43"/>
      <c r="L12" s="43"/>
      <c r="M12" s="43"/>
      <c r="N12" s="47"/>
      <c r="O12" s="47"/>
      <c r="P12" s="47"/>
      <c r="Q12" s="47"/>
      <c r="R12" s="47"/>
      <c r="S12" s="47"/>
      <c r="T12" s="47"/>
      <c r="U12" s="47"/>
    </row>
    <row r="13" spans="2:37" s="10" customFormat="1" x14ac:dyDescent="0.25">
      <c r="D13" s="19"/>
      <c r="E13" s="80"/>
      <c r="F13" s="80"/>
      <c r="G13" s="80"/>
      <c r="H13" s="80"/>
      <c r="I13" s="80"/>
      <c r="J13" s="80"/>
      <c r="K13" s="80"/>
      <c r="L13" s="80"/>
      <c r="M13" s="80"/>
      <c r="N13" s="27"/>
      <c r="O13" s="27"/>
      <c r="P13" s="27"/>
      <c r="Q13" s="27"/>
      <c r="R13" s="27"/>
      <c r="S13" s="27"/>
      <c r="T13" s="27"/>
      <c r="U13" s="27" t="s">
        <v>29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 t="s">
        <v>29</v>
      </c>
    </row>
    <row r="14" spans="2:37" s="10" customFormat="1" x14ac:dyDescent="0.25">
      <c r="D14" s="19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</row>
    <row r="15" spans="2:37" s="10" customFormat="1" x14ac:dyDescent="0.25">
      <c r="D15" s="31"/>
      <c r="E15" s="43"/>
      <c r="F15" s="43"/>
      <c r="G15" s="43"/>
      <c r="H15" s="43"/>
      <c r="I15" s="43"/>
      <c r="J15" s="43"/>
      <c r="K15" s="43"/>
      <c r="L15" s="43"/>
      <c r="M15" s="43"/>
      <c r="N15" s="47"/>
      <c r="O15" s="47"/>
      <c r="P15" s="47"/>
      <c r="Q15" s="47"/>
      <c r="R15" s="47"/>
      <c r="S15" s="47"/>
      <c r="T15" s="47"/>
      <c r="U15" s="47"/>
    </row>
    <row r="16" spans="2:37" s="10" customFormat="1" ht="15" thickBot="1" x14ac:dyDescent="0.3">
      <c r="D16" s="23"/>
      <c r="E16" s="45" t="s">
        <v>16</v>
      </c>
      <c r="F16" s="45" t="s">
        <v>17</v>
      </c>
      <c r="G16" s="45" t="s">
        <v>87</v>
      </c>
      <c r="H16" s="45" t="s">
        <v>91</v>
      </c>
      <c r="I16" s="45" t="s">
        <v>94</v>
      </c>
      <c r="J16" s="45" t="s">
        <v>190</v>
      </c>
      <c r="K16" s="45" t="s">
        <v>215</v>
      </c>
      <c r="L16" s="45" t="s">
        <v>217</v>
      </c>
      <c r="M16" s="45" t="s">
        <v>219</v>
      </c>
      <c r="N16" s="45" t="s">
        <v>221</v>
      </c>
      <c r="O16" s="45" t="s">
        <v>224</v>
      </c>
      <c r="P16" s="45" t="s">
        <v>227</v>
      </c>
      <c r="Q16" s="45" t="s">
        <v>229</v>
      </c>
      <c r="R16" s="45" t="s">
        <v>233</v>
      </c>
      <c r="S16" s="45" t="s">
        <v>234</v>
      </c>
      <c r="T16" s="73" t="s">
        <v>237</v>
      </c>
      <c r="U16" s="81" t="s">
        <v>2</v>
      </c>
      <c r="W16" s="45" t="s">
        <v>41</v>
      </c>
      <c r="X16" s="45" t="s">
        <v>88</v>
      </c>
      <c r="Y16" s="45" t="s">
        <v>92</v>
      </c>
      <c r="Z16" s="45" t="s">
        <v>93</v>
      </c>
      <c r="AA16" s="45" t="s">
        <v>191</v>
      </c>
      <c r="AB16" s="45" t="s">
        <v>216</v>
      </c>
      <c r="AC16" s="45" t="s">
        <v>218</v>
      </c>
      <c r="AD16" s="45" t="s">
        <v>220</v>
      </c>
      <c r="AE16" s="45" t="s">
        <v>222</v>
      </c>
      <c r="AF16" s="45" t="s">
        <v>225</v>
      </c>
      <c r="AG16" s="45" t="s">
        <v>228</v>
      </c>
      <c r="AH16" s="45" t="s">
        <v>230</v>
      </c>
      <c r="AI16" s="45" t="s">
        <v>231</v>
      </c>
      <c r="AJ16" s="45" t="s">
        <v>235</v>
      </c>
      <c r="AK16" s="73" t="s">
        <v>238</v>
      </c>
    </row>
    <row r="17" spans="4:37" s="10" customFormat="1" x14ac:dyDescent="0.25">
      <c r="D17" s="46" t="s">
        <v>39</v>
      </c>
      <c r="E17" s="47">
        <f t="shared" ref="E17:J17" si="28">-E7/E6</f>
        <v>0.61634822804314326</v>
      </c>
      <c r="F17" s="47">
        <f t="shared" si="28"/>
        <v>0.74917232967415925</v>
      </c>
      <c r="G17" s="47">
        <f t="shared" si="28"/>
        <v>0.6566249534663956</v>
      </c>
      <c r="H17" s="47">
        <f t="shared" si="28"/>
        <v>0.67188622867733272</v>
      </c>
      <c r="I17" s="47">
        <f t="shared" si="28"/>
        <v>0.66302938938826117</v>
      </c>
      <c r="J17" s="47">
        <f t="shared" si="28"/>
        <v>0.69120057792225831</v>
      </c>
      <c r="K17" s="47">
        <f t="shared" ref="K17:L17" si="29">-K7/K6</f>
        <v>0.60332143837496566</v>
      </c>
      <c r="L17" s="47">
        <f t="shared" si="29"/>
        <v>0.61370005251079829</v>
      </c>
      <c r="M17" s="47">
        <f t="shared" ref="M17" si="30">-M7/M6</f>
        <v>0.60384280061699414</v>
      </c>
      <c r="N17" s="47">
        <f t="shared" ref="N17:O17" si="31">-N7/N6</f>
        <v>0.62768950512139288</v>
      </c>
      <c r="O17" s="47">
        <f t="shared" si="31"/>
        <v>0.61510026918767147</v>
      </c>
      <c r="P17" s="47">
        <f t="shared" ref="P17:R17" si="32">-P7/P6</f>
        <v>0.61114310055471499</v>
      </c>
      <c r="Q17" s="47">
        <f t="shared" si="32"/>
        <v>0.60534671268964046</v>
      </c>
      <c r="R17" s="47">
        <f t="shared" si="32"/>
        <v>0.63267737052386031</v>
      </c>
      <c r="S17" s="47">
        <f t="shared" ref="S17:T17" si="33">-S7/S6</f>
        <v>0.58286334492353375</v>
      </c>
      <c r="T17" s="48">
        <f t="shared" si="33"/>
        <v>0.59366770247475387</v>
      </c>
      <c r="U17" s="68">
        <f>(ROUND(T17,3)-ROUND(P17,3))*100</f>
        <v>-1.7000000000000015</v>
      </c>
      <c r="W17" s="47">
        <f t="shared" ref="W17:AC17" si="34">-W7/W6</f>
        <v>0.74917232967415925</v>
      </c>
      <c r="X17" s="47">
        <f t="shared" si="34"/>
        <v>0.56662336195210117</v>
      </c>
      <c r="Y17" s="47">
        <f t="shared" si="34"/>
        <v>0.70156484936236563</v>
      </c>
      <c r="Z17" s="47">
        <f t="shared" si="34"/>
        <v>0.63715469613259668</v>
      </c>
      <c r="AA17" s="47">
        <f t="shared" si="34"/>
        <v>0.69120057792225831</v>
      </c>
      <c r="AB17" s="47">
        <f t="shared" ref="AB17" si="35">-AB7/AB6</f>
        <v>0.5175350565515745</v>
      </c>
      <c r="AC17" s="47">
        <f t="shared" si="34"/>
        <v>0.63371450155532183</v>
      </c>
      <c r="AD17" s="47">
        <f t="shared" ref="AD17" si="36">-AD7/AD6</f>
        <v>0.57549129036697333</v>
      </c>
      <c r="AE17" s="47">
        <f t="shared" ref="AE17:AF17" si="37">-AE7/AE6</f>
        <v>0.62768950512139288</v>
      </c>
      <c r="AF17" s="47">
        <f t="shared" si="37"/>
        <v>0.60285455340498262</v>
      </c>
      <c r="AG17" s="47">
        <f t="shared" ref="AG17:AH17" si="38">-AG7/AG6</f>
        <v>0.60355000572231277</v>
      </c>
      <c r="AH17" s="47">
        <f t="shared" si="38"/>
        <v>0.58862817351794061</v>
      </c>
      <c r="AI17" s="47">
        <f t="shared" ref="AI17:AJ17" si="39">-AI7/AI6</f>
        <v>0.63267737052386031</v>
      </c>
      <c r="AJ17" s="47">
        <f t="shared" si="39"/>
        <v>0.53404507203308305</v>
      </c>
      <c r="AK17" s="48">
        <f t="shared" ref="AK17" si="40">-AK7/AK6</f>
        <v>0.61470061877383531</v>
      </c>
    </row>
    <row r="18" spans="4:37" s="10" customFormat="1" ht="15" thickBot="1" x14ac:dyDescent="0.3">
      <c r="D18" s="46" t="s">
        <v>40</v>
      </c>
      <c r="E18" s="47">
        <f t="shared" ref="E18:J18" si="41">-E8/E6</f>
        <v>0.32530046224961479</v>
      </c>
      <c r="F18" s="47">
        <f t="shared" si="41"/>
        <v>0.26581285938316779</v>
      </c>
      <c r="G18" s="47">
        <f t="shared" si="41"/>
        <v>0.29871710432118209</v>
      </c>
      <c r="H18" s="47">
        <f t="shared" si="41"/>
        <v>0.29601157381141496</v>
      </c>
      <c r="I18" s="47">
        <f t="shared" si="41"/>
        <v>0.29468990391388883</v>
      </c>
      <c r="J18" s="47">
        <f t="shared" si="41"/>
        <v>0.27492984357200412</v>
      </c>
      <c r="K18" s="47">
        <f t="shared" ref="K18:L18" si="42">-K8/K6</f>
        <v>0.28423003019489435</v>
      </c>
      <c r="L18" s="47">
        <f t="shared" si="42"/>
        <v>0.28411115105169799</v>
      </c>
      <c r="M18" s="47">
        <f t="shared" ref="M18" si="43">-M8/M6</f>
        <v>0.27929716316813091</v>
      </c>
      <c r="N18" s="47">
        <f t="shared" ref="N18:O18" si="44">-N8/N6</f>
        <v>0.27142324649790656</v>
      </c>
      <c r="O18" s="47">
        <f t="shared" si="44"/>
        <v>0.27390167566105539</v>
      </c>
      <c r="P18" s="47">
        <f t="shared" ref="P18:R18" si="45">-P8/P6</f>
        <v>0.27127029797393076</v>
      </c>
      <c r="Q18" s="47">
        <f t="shared" si="45"/>
        <v>0.26603416514199846</v>
      </c>
      <c r="R18" s="47">
        <f t="shared" si="45"/>
        <v>0.26135940640742489</v>
      </c>
      <c r="S18" s="47">
        <f t="shared" ref="S18:T18" si="46">-S8/S6</f>
        <v>0.28340192931148372</v>
      </c>
      <c r="T18" s="48">
        <f t="shared" si="46"/>
        <v>0.27419536228170677</v>
      </c>
      <c r="U18" s="68">
        <f t="shared" ref="U18:U19" si="47">(ROUND(T18,3)-ROUND(P18,3))*100</f>
        <v>0.30000000000000027</v>
      </c>
      <c r="W18" s="47">
        <f t="shared" ref="W18:AC18" si="48">-W8/W6</f>
        <v>0.26581285938316779</v>
      </c>
      <c r="X18" s="47">
        <f t="shared" si="48"/>
        <v>0.33071622232263898</v>
      </c>
      <c r="Y18" s="47">
        <f t="shared" si="48"/>
        <v>0.29075012529932615</v>
      </c>
      <c r="Z18" s="47">
        <f t="shared" si="48"/>
        <v>0.29082872928176795</v>
      </c>
      <c r="AA18" s="47">
        <f t="shared" si="48"/>
        <v>0.27492984357200412</v>
      </c>
      <c r="AB18" s="47">
        <f t="shared" ref="AB18" si="49">-AB8/AB6</f>
        <v>0.29330874176137134</v>
      </c>
      <c r="AC18" s="47">
        <f t="shared" si="48"/>
        <v>0.2838819007372706</v>
      </c>
      <c r="AD18" s="47">
        <f t="shared" ref="AD18" si="50">-AD8/AD6</f>
        <v>0.26545113099863582</v>
      </c>
      <c r="AE18" s="47">
        <f t="shared" ref="AE18:AF18" si="51">-AE8/AE6</f>
        <v>0.27142324649790656</v>
      </c>
      <c r="AF18" s="47">
        <f t="shared" si="51"/>
        <v>0.2763124763863124</v>
      </c>
      <c r="AG18" s="47">
        <f t="shared" ref="AG18:AH18" si="52">-AG8/AG6</f>
        <v>0.26622115749712555</v>
      </c>
      <c r="AH18" s="47">
        <f t="shared" si="52"/>
        <v>0.25093157126860571</v>
      </c>
      <c r="AI18" s="47">
        <f t="shared" ref="AI18:AJ18" si="53">-AI8/AI6</f>
        <v>0.26135940640742489</v>
      </c>
      <c r="AJ18" s="47">
        <f t="shared" si="53"/>
        <v>0.30500383530796071</v>
      </c>
      <c r="AK18" s="48">
        <f t="shared" ref="AK18" si="54">-AK8/AK6</f>
        <v>0.25627287565340051</v>
      </c>
    </row>
    <row r="19" spans="4:37" s="10" customFormat="1" ht="15" thickBot="1" x14ac:dyDescent="0.3">
      <c r="D19" s="40" t="s">
        <v>36</v>
      </c>
      <c r="E19" s="49">
        <f t="shared" ref="E19:J19" si="55">-(E7+E8)/E6</f>
        <v>0.94164869029275811</v>
      </c>
      <c r="F19" s="49">
        <f t="shared" si="55"/>
        <v>1.0149851890573272</v>
      </c>
      <c r="G19" s="49">
        <f t="shared" si="55"/>
        <v>0.95534205778757764</v>
      </c>
      <c r="H19" s="49">
        <f t="shared" si="55"/>
        <v>0.96789780248874768</v>
      </c>
      <c r="I19" s="49">
        <f t="shared" si="55"/>
        <v>0.95771929330215</v>
      </c>
      <c r="J19" s="49">
        <f t="shared" si="55"/>
        <v>0.96613042149426243</v>
      </c>
      <c r="K19" s="49">
        <f t="shared" ref="K19:L19" si="56">-(K7+K8)/K6</f>
        <v>0.88755146856986</v>
      </c>
      <c r="L19" s="49">
        <f t="shared" si="56"/>
        <v>0.89781120356249622</v>
      </c>
      <c r="M19" s="49">
        <f t="shared" ref="M19" si="57">-(M7+M8)/M6</f>
        <v>0.88313996378512505</v>
      </c>
      <c r="N19" s="49">
        <f t="shared" ref="N19:O19" si="58">-(N7+N8)/N6</f>
        <v>0.89911275161929949</v>
      </c>
      <c r="O19" s="49">
        <f t="shared" si="58"/>
        <v>0.88900194484872685</v>
      </c>
      <c r="P19" s="49">
        <f t="shared" ref="P19:R19" si="59">-(P7+P8)/P6</f>
        <v>0.88241339852864586</v>
      </c>
      <c r="Q19" s="49">
        <f t="shared" si="59"/>
        <v>0.87138087783163887</v>
      </c>
      <c r="R19" s="49">
        <f t="shared" si="59"/>
        <v>0.89403677693128525</v>
      </c>
      <c r="S19" s="49">
        <f t="shared" ref="S19:T19" si="60">-(S7+S8)/S6</f>
        <v>0.86626527423501742</v>
      </c>
      <c r="T19" s="50">
        <f t="shared" si="60"/>
        <v>0.86786306475646069</v>
      </c>
      <c r="U19" s="82">
        <f t="shared" si="47"/>
        <v>-1.4000000000000012</v>
      </c>
      <c r="W19" s="49">
        <f t="shared" ref="W19:AC19" si="61">-(W7+W8)/W6</f>
        <v>1.0149851890573272</v>
      </c>
      <c r="X19" s="49">
        <f t="shared" si="61"/>
        <v>0.89733958427474014</v>
      </c>
      <c r="Y19" s="49">
        <f t="shared" si="61"/>
        <v>0.99231497466169183</v>
      </c>
      <c r="Z19" s="49">
        <f t="shared" si="61"/>
        <v>0.92798342541436463</v>
      </c>
      <c r="AA19" s="49">
        <f t="shared" si="61"/>
        <v>0.96613042149426243</v>
      </c>
      <c r="AB19" s="49">
        <f t="shared" ref="AB19" si="62">-(AB7+AB8)/AB6</f>
        <v>0.81084379831294584</v>
      </c>
      <c r="AC19" s="49">
        <f t="shared" si="61"/>
        <v>0.91759640229259254</v>
      </c>
      <c r="AD19" s="49">
        <f t="shared" ref="AD19" si="63">-(AD7+AD8)/AD6</f>
        <v>0.84094242136560915</v>
      </c>
      <c r="AE19" s="49">
        <f t="shared" ref="AE19:AF19" si="64">-(AE7+AE8)/AE6</f>
        <v>0.89911275161929949</v>
      </c>
      <c r="AF19" s="49">
        <f t="shared" si="64"/>
        <v>0.87916702979129502</v>
      </c>
      <c r="AG19" s="49">
        <f t="shared" ref="AG19:AH19" si="65">-(AG7+AG8)/AG6</f>
        <v>0.86977116321943837</v>
      </c>
      <c r="AH19" s="49">
        <f t="shared" si="65"/>
        <v>0.83955974478654627</v>
      </c>
      <c r="AI19" s="49">
        <f t="shared" ref="AI19:AJ19" si="66">-(AI7+AI8)/AI6</f>
        <v>0.89403677693128525</v>
      </c>
      <c r="AJ19" s="49">
        <f t="shared" si="66"/>
        <v>0.83904890734104376</v>
      </c>
      <c r="AK19" s="50">
        <f t="shared" ref="AK19" si="67">-(AK7+AK8)/AK6</f>
        <v>0.87097349442723571</v>
      </c>
    </row>
  </sheetData>
  <hyperlinks>
    <hyperlink ref="B2" location="'Suplemento Financiero&gt;&gt;&gt;'!A1" display="ÍNDICE" xr:uid="{306FEA67-4A50-4F39-BB2C-4A99290A98EE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AA5:AA11 AE5:AE10 AI5:AI11" formula="1"/>
    <ignoredError sqref="AI17:AI19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B6FEB-5946-46B8-9F49-7E33FF5E3905}">
  <sheetPr>
    <tabColor theme="2" tint="-9.9978637043366805E-2"/>
  </sheetPr>
  <dimension ref="B1:AK19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82.28515625" style="72" bestFit="1" customWidth="1"/>
    <col min="5" max="5" width="11" style="72" customWidth="1"/>
    <col min="6" max="8" width="11" style="72" hidden="1" customWidth="1" outlineLevel="1"/>
    <col min="9" max="9" width="11" style="72" customWidth="1" collapsed="1"/>
    <col min="10" max="10" width="11" style="72" hidden="1" customWidth="1" outlineLevel="1"/>
    <col min="11" max="12" width="11" style="72" hidden="1" customWidth="1" outlineLevel="1" collapsed="1"/>
    <col min="13" max="13" width="11" style="72" customWidth="1" collapsed="1"/>
    <col min="14" max="14" width="11" style="72" hidden="1" customWidth="1" outlineLevel="1"/>
    <col min="15" max="15" width="11" style="72" hidden="1" customWidth="1" outlineLevel="1" collapsed="1"/>
    <col min="16" max="16" width="11" style="72" customWidth="1" collapsed="1"/>
    <col min="17" max="17" width="11" style="72" customWidth="1"/>
    <col min="18" max="18" width="11" style="72" hidden="1" customWidth="1" outlineLevel="1" collapsed="1"/>
    <col min="19" max="19" width="11" style="72" hidden="1" customWidth="1" outlineLevel="1"/>
    <col min="20" max="20" width="11" style="72" customWidth="1" collapsed="1"/>
    <col min="21" max="21" width="11" style="72" customWidth="1"/>
    <col min="22" max="22" width="3" style="13" customWidth="1"/>
    <col min="23" max="16384" width="10.85546875" style="72"/>
  </cols>
  <sheetData>
    <row r="1" spans="2:37" ht="16.5" customHeight="1" x14ac:dyDescent="0.2"/>
    <row r="2" spans="2:37" ht="18.75" customHeight="1" thickBot="1" x14ac:dyDescent="0.25">
      <c r="B2" s="11" t="s">
        <v>27</v>
      </c>
      <c r="D2" s="14" t="s">
        <v>110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W2" s="14" t="s">
        <v>34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4" spans="2:37" s="10" customFormat="1" ht="15" thickBot="1" x14ac:dyDescent="0.3">
      <c r="D4" s="23"/>
      <c r="E4" s="45" t="s">
        <v>16</v>
      </c>
      <c r="F4" s="45" t="s">
        <v>17</v>
      </c>
      <c r="G4" s="45" t="s">
        <v>87</v>
      </c>
      <c r="H4" s="45" t="s">
        <v>91</v>
      </c>
      <c r="I4" s="45" t="s">
        <v>94</v>
      </c>
      <c r="J4" s="45" t="s">
        <v>190</v>
      </c>
      <c r="K4" s="45" t="s">
        <v>215</v>
      </c>
      <c r="L4" s="45" t="s">
        <v>217</v>
      </c>
      <c r="M4" s="45" t="s">
        <v>219</v>
      </c>
      <c r="N4" s="45" t="s">
        <v>221</v>
      </c>
      <c r="O4" s="45" t="s">
        <v>224</v>
      </c>
      <c r="P4" s="45" t="s">
        <v>227</v>
      </c>
      <c r="Q4" s="45" t="s">
        <v>229</v>
      </c>
      <c r="R4" s="45" t="s">
        <v>233</v>
      </c>
      <c r="S4" s="45" t="s">
        <v>234</v>
      </c>
      <c r="T4" s="73" t="s">
        <v>237</v>
      </c>
      <c r="U4" s="74" t="s">
        <v>0</v>
      </c>
      <c r="V4" s="13"/>
      <c r="W4" s="45" t="s">
        <v>41</v>
      </c>
      <c r="X4" s="45" t="s">
        <v>88</v>
      </c>
      <c r="Y4" s="45" t="s">
        <v>92</v>
      </c>
      <c r="Z4" s="45" t="s">
        <v>93</v>
      </c>
      <c r="AA4" s="45" t="s">
        <v>191</v>
      </c>
      <c r="AB4" s="45" t="s">
        <v>216</v>
      </c>
      <c r="AC4" s="45" t="s">
        <v>218</v>
      </c>
      <c r="AD4" s="45" t="s">
        <v>220</v>
      </c>
      <c r="AE4" s="45" t="s">
        <v>222</v>
      </c>
      <c r="AF4" s="45" t="s">
        <v>225</v>
      </c>
      <c r="AG4" s="45" t="s">
        <v>228</v>
      </c>
      <c r="AH4" s="45" t="s">
        <v>230</v>
      </c>
      <c r="AI4" s="45" t="s">
        <v>231</v>
      </c>
      <c r="AJ4" s="45" t="s">
        <v>235</v>
      </c>
      <c r="AK4" s="73" t="s">
        <v>238</v>
      </c>
    </row>
    <row r="5" spans="2:37" s="10" customFormat="1" x14ac:dyDescent="0.25">
      <c r="D5" s="31" t="s">
        <v>95</v>
      </c>
      <c r="E5" s="75">
        <v>29082</v>
      </c>
      <c r="F5" s="75">
        <v>14335</v>
      </c>
      <c r="G5" s="75">
        <v>19803</v>
      </c>
      <c r="H5" s="75">
        <v>24335</v>
      </c>
      <c r="I5" s="75">
        <v>30384</v>
      </c>
      <c r="J5" s="75">
        <v>15579</v>
      </c>
      <c r="K5" s="75">
        <v>21656</v>
      </c>
      <c r="L5" s="75">
        <v>26772.181279999993</v>
      </c>
      <c r="M5" s="75">
        <v>33860</v>
      </c>
      <c r="N5" s="75">
        <v>17829.830000000002</v>
      </c>
      <c r="O5" s="75">
        <v>24598</v>
      </c>
      <c r="P5" s="75">
        <v>30505.179729999996</v>
      </c>
      <c r="Q5" s="75">
        <v>38833</v>
      </c>
      <c r="R5" s="75">
        <v>21405</v>
      </c>
      <c r="S5" s="75">
        <v>28962</v>
      </c>
      <c r="T5" s="76">
        <v>35687.113899999997</v>
      </c>
      <c r="U5" s="77">
        <f t="shared" ref="U5:U11" si="0">+T5/P5-1</f>
        <v>0.1698706323275283</v>
      </c>
      <c r="W5" s="75">
        <f>F5</f>
        <v>14335</v>
      </c>
      <c r="X5" s="75">
        <f t="shared" ref="X5:Z8" si="1">G5-F5</f>
        <v>5468</v>
      </c>
      <c r="Y5" s="75">
        <f t="shared" si="1"/>
        <v>4532</v>
      </c>
      <c r="Z5" s="75">
        <f t="shared" si="1"/>
        <v>6049</v>
      </c>
      <c r="AA5" s="75">
        <f>J5</f>
        <v>15579</v>
      </c>
      <c r="AB5" s="75">
        <f t="shared" ref="AB5:AB10" si="2">K5-J5</f>
        <v>6077</v>
      </c>
      <c r="AC5" s="75">
        <f t="shared" ref="AC5:AD10" si="3">L5-K5</f>
        <v>5116.1812799999934</v>
      </c>
      <c r="AD5" s="75">
        <f t="shared" si="3"/>
        <v>7087.8187200000066</v>
      </c>
      <c r="AE5" s="75">
        <f>N5</f>
        <v>17829.830000000002</v>
      </c>
      <c r="AF5" s="75">
        <f t="shared" ref="AF5:AH10" si="4">O5-N5</f>
        <v>6768.1699999999983</v>
      </c>
      <c r="AG5" s="75">
        <f t="shared" si="4"/>
        <v>5907.1797299999962</v>
      </c>
      <c r="AH5" s="75">
        <f t="shared" si="4"/>
        <v>8327.8202700000038</v>
      </c>
      <c r="AI5" s="75">
        <f>R5</f>
        <v>21405</v>
      </c>
      <c r="AJ5" s="75">
        <f>S5-R5</f>
        <v>7557</v>
      </c>
      <c r="AK5" s="76">
        <f>T5-S5</f>
        <v>6725.1138999999966</v>
      </c>
    </row>
    <row r="6" spans="2:37" s="10" customFormat="1" x14ac:dyDescent="0.25">
      <c r="D6" s="31" t="s">
        <v>96</v>
      </c>
      <c r="E6" s="75">
        <v>15601</v>
      </c>
      <c r="F6" s="75">
        <v>4004</v>
      </c>
      <c r="G6" s="75">
        <v>8064</v>
      </c>
      <c r="H6" s="75">
        <v>12204</v>
      </c>
      <c r="I6" s="75">
        <v>16413</v>
      </c>
      <c r="J6" s="75">
        <v>4320</v>
      </c>
      <c r="K6" s="75">
        <v>8729</v>
      </c>
      <c r="L6" s="75">
        <v>13270.225169999998</v>
      </c>
      <c r="M6" s="75">
        <v>17912</v>
      </c>
      <c r="N6" s="75">
        <v>4758.2700000000004</v>
      </c>
      <c r="O6" s="75">
        <v>9681</v>
      </c>
      <c r="P6" s="75">
        <v>14844.944219999979</v>
      </c>
      <c r="Q6" s="75">
        <v>20786</v>
      </c>
      <c r="R6" s="75">
        <v>5540</v>
      </c>
      <c r="S6" s="75">
        <v>11249</v>
      </c>
      <c r="T6" s="76">
        <v>17140.057469999971</v>
      </c>
      <c r="U6" s="77">
        <f t="shared" si="0"/>
        <v>0.15460571733963668</v>
      </c>
      <c r="W6" s="75">
        <f t="shared" ref="W6:W8" si="5">F6</f>
        <v>4004</v>
      </c>
      <c r="X6" s="75">
        <f t="shared" si="1"/>
        <v>4060</v>
      </c>
      <c r="Y6" s="75">
        <f t="shared" si="1"/>
        <v>4140</v>
      </c>
      <c r="Z6" s="75">
        <f t="shared" si="1"/>
        <v>4209</v>
      </c>
      <c r="AA6" s="75">
        <f t="shared" ref="AA6:AA8" si="6">J6</f>
        <v>4320</v>
      </c>
      <c r="AB6" s="75">
        <f t="shared" si="2"/>
        <v>4409</v>
      </c>
      <c r="AC6" s="75">
        <f t="shared" si="3"/>
        <v>4541.2251699999979</v>
      </c>
      <c r="AD6" s="75">
        <f t="shared" si="3"/>
        <v>4641.7748300000021</v>
      </c>
      <c r="AE6" s="75">
        <f t="shared" ref="AE6:AE10" si="7">N6</f>
        <v>4758.2700000000004</v>
      </c>
      <c r="AF6" s="75">
        <f t="shared" si="4"/>
        <v>4922.7299999999996</v>
      </c>
      <c r="AG6" s="75">
        <f t="shared" si="4"/>
        <v>5163.9442199999794</v>
      </c>
      <c r="AH6" s="75">
        <f t="shared" si="4"/>
        <v>5941.0557800000206</v>
      </c>
      <c r="AI6" s="75">
        <f t="shared" ref="AI6:AI10" si="8">R6</f>
        <v>5540</v>
      </c>
      <c r="AJ6" s="75">
        <f t="shared" ref="AJ6:AK10" si="9">S6-R6</f>
        <v>5709</v>
      </c>
      <c r="AK6" s="76">
        <f t="shared" si="9"/>
        <v>5891.0574699999706</v>
      </c>
    </row>
    <row r="7" spans="2:37" s="10" customFormat="1" x14ac:dyDescent="0.25">
      <c r="D7" s="46" t="s">
        <v>37</v>
      </c>
      <c r="E7" s="54">
        <v>-14494</v>
      </c>
      <c r="F7" s="54">
        <v>-3646</v>
      </c>
      <c r="G7" s="54">
        <v>-7523</v>
      </c>
      <c r="H7" s="54">
        <v>-10683</v>
      </c>
      <c r="I7" s="54">
        <v>-13299</v>
      </c>
      <c r="J7" s="54">
        <v>-3844</v>
      </c>
      <c r="K7" s="54">
        <v>-7592</v>
      </c>
      <c r="L7" s="54">
        <v>-10902.676203162495</v>
      </c>
      <c r="M7" s="54">
        <v>-14500</v>
      </c>
      <c r="N7" s="54">
        <v>-3839.28</v>
      </c>
      <c r="O7" s="54">
        <v>-8098</v>
      </c>
      <c r="P7" s="54">
        <v>-11819.36246015988</v>
      </c>
      <c r="Q7" s="54">
        <v>-14741</v>
      </c>
      <c r="R7" s="54">
        <v>-4531</v>
      </c>
      <c r="S7" s="54">
        <v>-9419</v>
      </c>
      <c r="T7" s="55">
        <v>-14309.419388289742</v>
      </c>
      <c r="U7" s="78">
        <f>-(T7/P7-1)</f>
        <v>-0.21067607804762911</v>
      </c>
      <c r="W7" s="54">
        <f t="shared" si="5"/>
        <v>-3646</v>
      </c>
      <c r="X7" s="54">
        <f t="shared" si="1"/>
        <v>-3877</v>
      </c>
      <c r="Y7" s="54">
        <f t="shared" si="1"/>
        <v>-3160</v>
      </c>
      <c r="Z7" s="54">
        <f t="shared" si="1"/>
        <v>-2616</v>
      </c>
      <c r="AA7" s="54">
        <f t="shared" si="6"/>
        <v>-3844</v>
      </c>
      <c r="AB7" s="54">
        <f t="shared" si="2"/>
        <v>-3748</v>
      </c>
      <c r="AC7" s="54">
        <f t="shared" si="3"/>
        <v>-3310.6762031624949</v>
      </c>
      <c r="AD7" s="54">
        <f t="shared" si="3"/>
        <v>-3597.3237968375051</v>
      </c>
      <c r="AE7" s="54">
        <f t="shared" si="7"/>
        <v>-3839.28</v>
      </c>
      <c r="AF7" s="54">
        <f t="shared" si="4"/>
        <v>-4258.7199999999993</v>
      </c>
      <c r="AG7" s="54">
        <f t="shared" si="4"/>
        <v>-3721.3624601598804</v>
      </c>
      <c r="AH7" s="54">
        <f t="shared" si="4"/>
        <v>-2921.6375398401196</v>
      </c>
      <c r="AI7" s="54">
        <f t="shared" si="8"/>
        <v>-4531</v>
      </c>
      <c r="AJ7" s="54">
        <f t="shared" si="9"/>
        <v>-4888</v>
      </c>
      <c r="AK7" s="55">
        <f t="shared" si="9"/>
        <v>-4890.4193882897416</v>
      </c>
    </row>
    <row r="8" spans="2:37" s="10" customFormat="1" x14ac:dyDescent="0.25">
      <c r="D8" s="46" t="s">
        <v>38</v>
      </c>
      <c r="E8" s="54">
        <f t="shared" ref="E8:I8" si="10">SUM(E9:E10)</f>
        <v>-9565</v>
      </c>
      <c r="F8" s="54">
        <f t="shared" si="10"/>
        <v>-2562</v>
      </c>
      <c r="G8" s="54">
        <f t="shared" si="10"/>
        <v>-5148</v>
      </c>
      <c r="H8" s="54">
        <f t="shared" si="10"/>
        <v>-8521</v>
      </c>
      <c r="I8" s="54">
        <f t="shared" si="10"/>
        <v>-12672</v>
      </c>
      <c r="J8" s="54">
        <f t="shared" ref="J8:O8" si="11">SUM(J9:J10)</f>
        <v>-2271</v>
      </c>
      <c r="K8" s="54">
        <f t="shared" si="11"/>
        <v>-4818</v>
      </c>
      <c r="L8" s="54">
        <f t="shared" si="11"/>
        <v>-7737.5234154010004</v>
      </c>
      <c r="M8" s="54">
        <f t="shared" si="11"/>
        <v>-10633</v>
      </c>
      <c r="N8" s="54">
        <f t="shared" si="11"/>
        <v>-2499.1999999999998</v>
      </c>
      <c r="O8" s="54">
        <f t="shared" si="11"/>
        <v>-4847</v>
      </c>
      <c r="P8" s="54">
        <f t="shared" ref="P8:R8" si="12">SUM(P9:P10)</f>
        <v>-7621.3378577964713</v>
      </c>
      <c r="Q8" s="54">
        <f t="shared" si="12"/>
        <v>-11397</v>
      </c>
      <c r="R8" s="54">
        <f t="shared" si="12"/>
        <v>-2351</v>
      </c>
      <c r="S8" s="54">
        <f t="shared" ref="S8:T8" si="13">SUM(S9:S10)</f>
        <v>-4650</v>
      </c>
      <c r="T8" s="55">
        <f t="shared" si="13"/>
        <v>-6961.958172212454</v>
      </c>
      <c r="U8" s="78">
        <f t="shared" ref="U8:U11" si="14">-(T8/P8-1)</f>
        <v>8.6517577082544039E-2</v>
      </c>
      <c r="W8" s="54">
        <f t="shared" si="5"/>
        <v>-2562</v>
      </c>
      <c r="X8" s="54">
        <f t="shared" si="1"/>
        <v>-2586</v>
      </c>
      <c r="Y8" s="54">
        <f t="shared" si="1"/>
        <v>-3373</v>
      </c>
      <c r="Z8" s="54">
        <f t="shared" si="1"/>
        <v>-4151</v>
      </c>
      <c r="AA8" s="54">
        <f t="shared" si="6"/>
        <v>-2271</v>
      </c>
      <c r="AB8" s="54">
        <f t="shared" si="2"/>
        <v>-2547</v>
      </c>
      <c r="AC8" s="54">
        <f t="shared" si="3"/>
        <v>-2919.5234154010004</v>
      </c>
      <c r="AD8" s="54">
        <f t="shared" si="3"/>
        <v>-2895.4765845989996</v>
      </c>
      <c r="AE8" s="54">
        <f t="shared" si="7"/>
        <v>-2499.1999999999998</v>
      </c>
      <c r="AF8" s="54">
        <f t="shared" si="4"/>
        <v>-2347.8000000000002</v>
      </c>
      <c r="AG8" s="54">
        <f t="shared" si="4"/>
        <v>-2774.3378577964713</v>
      </c>
      <c r="AH8" s="54">
        <f t="shared" si="4"/>
        <v>-3775.6621422035287</v>
      </c>
      <c r="AI8" s="54">
        <f t="shared" si="8"/>
        <v>-2351</v>
      </c>
      <c r="AJ8" s="54">
        <f t="shared" si="9"/>
        <v>-2299</v>
      </c>
      <c r="AK8" s="55">
        <f t="shared" si="9"/>
        <v>-2311.958172212454</v>
      </c>
    </row>
    <row r="9" spans="2:37" s="10" customFormat="1" x14ac:dyDescent="0.25">
      <c r="D9" s="169" t="s">
        <v>183</v>
      </c>
      <c r="E9" s="54">
        <v>-12469</v>
      </c>
      <c r="F9" s="54">
        <v>-2398</v>
      </c>
      <c r="G9" s="54">
        <v>-4801</v>
      </c>
      <c r="H9" s="54">
        <v>-7993</v>
      </c>
      <c r="I9" s="54">
        <v>-11948</v>
      </c>
      <c r="J9" s="54">
        <v>-2128</v>
      </c>
      <c r="K9" s="54">
        <v>-4541</v>
      </c>
      <c r="L9" s="54">
        <v>-7278.3041595150007</v>
      </c>
      <c r="M9" s="54">
        <v>-11113</v>
      </c>
      <c r="N9" s="54">
        <v>-2312.79</v>
      </c>
      <c r="O9" s="54">
        <v>-4468</v>
      </c>
      <c r="P9" s="54">
        <v>-7066.953011403526</v>
      </c>
      <c r="Q9" s="54">
        <v>-10694</v>
      </c>
      <c r="R9" s="54">
        <v>-2200</v>
      </c>
      <c r="S9" s="54">
        <v>-4339</v>
      </c>
      <c r="T9" s="55">
        <v>-6492.0686336137742</v>
      </c>
      <c r="U9" s="78">
        <f t="shared" si="14"/>
        <v>8.1348266623832766E-2</v>
      </c>
      <c r="W9" s="54">
        <f t="shared" ref="W9:W10" si="15">F9</f>
        <v>-2398</v>
      </c>
      <c r="X9" s="54">
        <f t="shared" ref="X9:X10" si="16">G9-F9</f>
        <v>-2403</v>
      </c>
      <c r="Y9" s="54">
        <f t="shared" ref="Y9:Y10" si="17">H9-G9</f>
        <v>-3192</v>
      </c>
      <c r="Z9" s="54">
        <f t="shared" ref="Z9:Z10" si="18">I9-H9</f>
        <v>-3955</v>
      </c>
      <c r="AA9" s="54">
        <f t="shared" ref="AA9:AA10" si="19">J9</f>
        <v>-2128</v>
      </c>
      <c r="AB9" s="54">
        <f t="shared" si="2"/>
        <v>-2413</v>
      </c>
      <c r="AC9" s="54">
        <f t="shared" si="3"/>
        <v>-2737.3041595150007</v>
      </c>
      <c r="AD9" s="54">
        <f t="shared" si="3"/>
        <v>-3834.6958404849993</v>
      </c>
      <c r="AE9" s="54">
        <f t="shared" si="7"/>
        <v>-2312.79</v>
      </c>
      <c r="AF9" s="54">
        <f t="shared" si="4"/>
        <v>-2155.21</v>
      </c>
      <c r="AG9" s="54">
        <f t="shared" si="4"/>
        <v>-2598.953011403526</v>
      </c>
      <c r="AH9" s="54">
        <f t="shared" si="4"/>
        <v>-3627.046988596474</v>
      </c>
      <c r="AI9" s="54">
        <f t="shared" si="8"/>
        <v>-2200</v>
      </c>
      <c r="AJ9" s="54">
        <f t="shared" si="9"/>
        <v>-2139</v>
      </c>
      <c r="AK9" s="55">
        <f t="shared" si="9"/>
        <v>-2153.0686336137742</v>
      </c>
    </row>
    <row r="10" spans="2:37" s="10" customFormat="1" ht="15" thickBot="1" x14ac:dyDescent="0.3">
      <c r="D10" s="169" t="s">
        <v>184</v>
      </c>
      <c r="E10" s="54">
        <v>2904</v>
      </c>
      <c r="F10" s="54">
        <v>-164</v>
      </c>
      <c r="G10" s="54">
        <v>-347</v>
      </c>
      <c r="H10" s="54">
        <v>-528</v>
      </c>
      <c r="I10" s="54">
        <v>-724</v>
      </c>
      <c r="J10" s="54">
        <v>-143</v>
      </c>
      <c r="K10" s="54">
        <v>-277</v>
      </c>
      <c r="L10" s="54">
        <v>-459.21925588599998</v>
      </c>
      <c r="M10" s="54">
        <v>480</v>
      </c>
      <c r="N10" s="54">
        <v>-186.41</v>
      </c>
      <c r="O10" s="54">
        <v>-379</v>
      </c>
      <c r="P10" s="54">
        <v>-554.38484639294563</v>
      </c>
      <c r="Q10" s="54">
        <v>-703</v>
      </c>
      <c r="R10" s="54">
        <v>-151</v>
      </c>
      <c r="S10" s="54">
        <v>-311</v>
      </c>
      <c r="T10" s="55">
        <v>-469.88953859867991</v>
      </c>
      <c r="U10" s="78">
        <f t="shared" si="14"/>
        <v>0.15241272979235765</v>
      </c>
      <c r="W10" s="54">
        <f t="shared" si="15"/>
        <v>-164</v>
      </c>
      <c r="X10" s="54">
        <f t="shared" si="16"/>
        <v>-183</v>
      </c>
      <c r="Y10" s="54">
        <f t="shared" si="17"/>
        <v>-181</v>
      </c>
      <c r="Z10" s="54">
        <f t="shared" si="18"/>
        <v>-196</v>
      </c>
      <c r="AA10" s="54">
        <f t="shared" si="19"/>
        <v>-143</v>
      </c>
      <c r="AB10" s="54">
        <f t="shared" si="2"/>
        <v>-134</v>
      </c>
      <c r="AC10" s="54">
        <f t="shared" si="3"/>
        <v>-182.21925588599998</v>
      </c>
      <c r="AD10" s="54">
        <f t="shared" si="3"/>
        <v>939.21925588599993</v>
      </c>
      <c r="AE10" s="54">
        <f t="shared" si="7"/>
        <v>-186.41</v>
      </c>
      <c r="AF10" s="54">
        <f t="shared" si="4"/>
        <v>-192.59</v>
      </c>
      <c r="AG10" s="54">
        <f t="shared" si="4"/>
        <v>-175.38484639294563</v>
      </c>
      <c r="AH10" s="54">
        <f t="shared" si="4"/>
        <v>-148.61515360705437</v>
      </c>
      <c r="AI10" s="54">
        <f t="shared" si="8"/>
        <v>-151</v>
      </c>
      <c r="AJ10" s="54">
        <f t="shared" si="9"/>
        <v>-160</v>
      </c>
      <c r="AK10" s="55">
        <f t="shared" si="9"/>
        <v>-158.88953859867991</v>
      </c>
    </row>
    <row r="11" spans="2:37" s="10" customFormat="1" ht="15" thickBot="1" x14ac:dyDescent="0.3">
      <c r="D11" s="40" t="s">
        <v>35</v>
      </c>
      <c r="E11" s="57">
        <f t="shared" ref="E11:J11" si="20">SUM(E6,E7,E8)</f>
        <v>-8458</v>
      </c>
      <c r="F11" s="57">
        <f t="shared" si="20"/>
        <v>-2204</v>
      </c>
      <c r="G11" s="57">
        <f t="shared" si="20"/>
        <v>-4607</v>
      </c>
      <c r="H11" s="57">
        <f t="shared" si="20"/>
        <v>-7000</v>
      </c>
      <c r="I11" s="57">
        <f t="shared" si="20"/>
        <v>-9558</v>
      </c>
      <c r="J11" s="57">
        <f t="shared" si="20"/>
        <v>-1795</v>
      </c>
      <c r="K11" s="57">
        <f t="shared" ref="K11:L11" si="21">SUM(K6,K7,K8)</f>
        <v>-3681</v>
      </c>
      <c r="L11" s="57">
        <f t="shared" si="21"/>
        <v>-5369.9744485634974</v>
      </c>
      <c r="M11" s="57">
        <f t="shared" ref="M11:N11" si="22">SUM(M6,M7,M8)</f>
        <v>-7221</v>
      </c>
      <c r="N11" s="57">
        <f t="shared" si="22"/>
        <v>-1580.2099999999996</v>
      </c>
      <c r="O11" s="57">
        <f t="shared" ref="O11:R11" si="23">SUM(O6,O7,O8)</f>
        <v>-3264</v>
      </c>
      <c r="P11" s="57">
        <f t="shared" si="23"/>
        <v>-4595.7560979563723</v>
      </c>
      <c r="Q11" s="57">
        <f t="shared" si="23"/>
        <v>-5352</v>
      </c>
      <c r="R11" s="57">
        <f t="shared" si="23"/>
        <v>-1342</v>
      </c>
      <c r="S11" s="57">
        <f t="shared" ref="S11:T11" si="24">SUM(S6,S7,S8)</f>
        <v>-2820</v>
      </c>
      <c r="T11" s="58">
        <f t="shared" si="24"/>
        <v>-4131.320090502225</v>
      </c>
      <c r="U11" s="79">
        <f t="shared" si="14"/>
        <v>0.10105758390021424</v>
      </c>
      <c r="W11" s="57">
        <f t="shared" ref="W11:AC11" si="25">SUM(W6,W7,W8)</f>
        <v>-2204</v>
      </c>
      <c r="X11" s="57">
        <f t="shared" si="25"/>
        <v>-2403</v>
      </c>
      <c r="Y11" s="57">
        <f t="shared" si="25"/>
        <v>-2393</v>
      </c>
      <c r="Z11" s="57">
        <f t="shared" si="25"/>
        <v>-2558</v>
      </c>
      <c r="AA11" s="57">
        <f t="shared" si="25"/>
        <v>-1795</v>
      </c>
      <c r="AB11" s="57">
        <f t="shared" si="25"/>
        <v>-1886</v>
      </c>
      <c r="AC11" s="57">
        <f t="shared" si="25"/>
        <v>-1688.9744485634974</v>
      </c>
      <c r="AD11" s="57">
        <f t="shared" ref="AD11:AF11" si="26">SUM(AD6,AD7,AD8)</f>
        <v>-1851.0255514365026</v>
      </c>
      <c r="AE11" s="57">
        <f t="shared" si="26"/>
        <v>-1580.2099999999996</v>
      </c>
      <c r="AF11" s="57">
        <f t="shared" si="26"/>
        <v>-1683.79</v>
      </c>
      <c r="AG11" s="57">
        <f t="shared" ref="AG11:AJ11" si="27">SUM(AG6,AG7,AG8)</f>
        <v>-1331.7560979563723</v>
      </c>
      <c r="AH11" s="57">
        <f t="shared" si="27"/>
        <v>-756.24390204362771</v>
      </c>
      <c r="AI11" s="57">
        <f t="shared" si="27"/>
        <v>-1342</v>
      </c>
      <c r="AJ11" s="57">
        <f t="shared" si="27"/>
        <v>-1478</v>
      </c>
      <c r="AK11" s="58">
        <f t="shared" ref="AK11" si="28">SUM(AK6,AK7,AK8)</f>
        <v>-1311.320090502225</v>
      </c>
    </row>
    <row r="12" spans="2:37" s="10" customFormat="1" ht="9" customHeight="1" x14ac:dyDescent="0.25">
      <c r="D12" s="31"/>
      <c r="E12" s="43"/>
      <c r="F12" s="43"/>
      <c r="G12" s="43"/>
      <c r="H12" s="43"/>
      <c r="I12" s="43"/>
      <c r="J12" s="43"/>
      <c r="K12" s="43"/>
      <c r="L12" s="43"/>
      <c r="M12" s="43"/>
      <c r="N12" s="47"/>
      <c r="O12" s="47"/>
      <c r="P12" s="47"/>
      <c r="Q12" s="47"/>
      <c r="R12" s="47"/>
      <c r="S12" s="47"/>
      <c r="T12" s="47"/>
      <c r="U12" s="47"/>
    </row>
    <row r="13" spans="2:37" s="10" customFormat="1" x14ac:dyDescent="0.25">
      <c r="D13" s="19"/>
      <c r="E13" s="80"/>
      <c r="F13" s="80"/>
      <c r="G13" s="80"/>
      <c r="H13" s="80"/>
      <c r="I13" s="80"/>
      <c r="J13" s="80"/>
      <c r="K13" s="80"/>
      <c r="L13" s="80"/>
      <c r="M13" s="80"/>
      <c r="N13" s="27"/>
      <c r="O13" s="27"/>
      <c r="P13" s="27"/>
      <c r="Q13" s="27"/>
      <c r="R13" s="27"/>
      <c r="S13" s="27"/>
      <c r="T13" s="27"/>
      <c r="U13" s="27" t="s">
        <v>29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 t="s">
        <v>29</v>
      </c>
    </row>
    <row r="14" spans="2:37" s="10" customFormat="1" x14ac:dyDescent="0.25">
      <c r="D14" s="19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</row>
    <row r="15" spans="2:37" s="10" customFormat="1" x14ac:dyDescent="0.25">
      <c r="D15" s="31"/>
      <c r="E15" s="43"/>
      <c r="F15" s="43"/>
      <c r="G15" s="43"/>
      <c r="H15" s="43"/>
      <c r="I15" s="43"/>
      <c r="J15" s="43"/>
      <c r="K15" s="43"/>
      <c r="L15" s="43"/>
      <c r="M15" s="43"/>
      <c r="N15" s="47"/>
      <c r="O15" s="47"/>
      <c r="P15" s="47"/>
      <c r="Q15" s="47"/>
      <c r="R15" s="47"/>
      <c r="S15" s="47"/>
      <c r="T15" s="47"/>
      <c r="U15" s="47"/>
    </row>
    <row r="16" spans="2:37" s="10" customFormat="1" ht="15" thickBot="1" x14ac:dyDescent="0.3">
      <c r="D16" s="23"/>
      <c r="E16" s="45" t="s">
        <v>16</v>
      </c>
      <c r="F16" s="45" t="s">
        <v>17</v>
      </c>
      <c r="G16" s="45" t="s">
        <v>87</v>
      </c>
      <c r="H16" s="45" t="s">
        <v>91</v>
      </c>
      <c r="I16" s="45" t="s">
        <v>94</v>
      </c>
      <c r="J16" s="45" t="s">
        <v>190</v>
      </c>
      <c r="K16" s="45" t="s">
        <v>215</v>
      </c>
      <c r="L16" s="45" t="s">
        <v>217</v>
      </c>
      <c r="M16" s="45" t="s">
        <v>219</v>
      </c>
      <c r="N16" s="45" t="s">
        <v>221</v>
      </c>
      <c r="O16" s="45" t="s">
        <v>224</v>
      </c>
      <c r="P16" s="45" t="s">
        <v>227</v>
      </c>
      <c r="Q16" s="45" t="s">
        <v>229</v>
      </c>
      <c r="R16" s="45" t="s">
        <v>233</v>
      </c>
      <c r="S16" s="45" t="s">
        <v>234</v>
      </c>
      <c r="T16" s="73" t="s">
        <v>237</v>
      </c>
      <c r="U16" s="81" t="s">
        <v>2</v>
      </c>
      <c r="W16" s="45" t="s">
        <v>41</v>
      </c>
      <c r="X16" s="45" t="s">
        <v>88</v>
      </c>
      <c r="Y16" s="45" t="s">
        <v>92</v>
      </c>
      <c r="Z16" s="45" t="s">
        <v>93</v>
      </c>
      <c r="AA16" s="45" t="s">
        <v>191</v>
      </c>
      <c r="AB16" s="45" t="s">
        <v>216</v>
      </c>
      <c r="AC16" s="45" t="s">
        <v>218</v>
      </c>
      <c r="AD16" s="45" t="s">
        <v>220</v>
      </c>
      <c r="AE16" s="45" t="s">
        <v>222</v>
      </c>
      <c r="AF16" s="45" t="s">
        <v>225</v>
      </c>
      <c r="AG16" s="45" t="s">
        <v>228</v>
      </c>
      <c r="AH16" s="45" t="s">
        <v>230</v>
      </c>
      <c r="AI16" s="45" t="s">
        <v>231</v>
      </c>
      <c r="AJ16" s="45" t="s">
        <v>235</v>
      </c>
      <c r="AK16" s="73" t="s">
        <v>238</v>
      </c>
    </row>
    <row r="17" spans="4:37" s="10" customFormat="1" x14ac:dyDescent="0.25">
      <c r="D17" s="46" t="s">
        <v>39</v>
      </c>
      <c r="E17" s="47">
        <f t="shared" ref="E17:J17" si="29">-E7/E6</f>
        <v>0.92904301006345746</v>
      </c>
      <c r="F17" s="47">
        <f t="shared" si="29"/>
        <v>0.91058941058941056</v>
      </c>
      <c r="G17" s="47">
        <f t="shared" si="29"/>
        <v>0.93291170634920639</v>
      </c>
      <c r="H17" s="47">
        <f t="shared" si="29"/>
        <v>0.87536873156342188</v>
      </c>
      <c r="I17" s="47">
        <f t="shared" si="29"/>
        <v>0.81027234509230484</v>
      </c>
      <c r="J17" s="47">
        <f t="shared" si="29"/>
        <v>0.88981481481481484</v>
      </c>
      <c r="K17" s="47">
        <f t="shared" ref="K17:L17" si="30">-K7/K6</f>
        <v>0.86974452972849126</v>
      </c>
      <c r="L17" s="47">
        <f t="shared" si="30"/>
        <v>0.82158939004367293</v>
      </c>
      <c r="M17" s="47">
        <f t="shared" ref="M17" si="31">-M7/M6</f>
        <v>0.80951317552478785</v>
      </c>
      <c r="N17" s="47">
        <f t="shared" ref="N17:O17" si="32">-N7/N6</f>
        <v>0.80686467981009902</v>
      </c>
      <c r="O17" s="47">
        <f t="shared" si="32"/>
        <v>0.83648383431463691</v>
      </c>
      <c r="P17" s="47">
        <f t="shared" ref="P17:R17" si="33">-P7/P6</f>
        <v>0.79618773132445608</v>
      </c>
      <c r="Q17" s="47">
        <f t="shared" si="33"/>
        <v>0.70917925526796888</v>
      </c>
      <c r="R17" s="47">
        <f t="shared" si="33"/>
        <v>0.817870036101083</v>
      </c>
      <c r="S17" s="47">
        <f t="shared" ref="S17:T17" si="34">-S7/S6</f>
        <v>0.83731887278869233</v>
      </c>
      <c r="T17" s="48">
        <f t="shared" si="34"/>
        <v>0.8348524742892689</v>
      </c>
      <c r="U17" s="68">
        <f>(ROUND(T17,3)-ROUND(P17,3))*100</f>
        <v>3.8999999999999924</v>
      </c>
      <c r="W17" s="47">
        <f t="shared" ref="W17:AC17" si="35">-W7/W6</f>
        <v>0.91058941058941056</v>
      </c>
      <c r="X17" s="47">
        <f t="shared" si="35"/>
        <v>0.95492610837438419</v>
      </c>
      <c r="Y17" s="47">
        <f t="shared" si="35"/>
        <v>0.76328502415458932</v>
      </c>
      <c r="Z17" s="47">
        <f t="shared" si="35"/>
        <v>0.62152530292230934</v>
      </c>
      <c r="AA17" s="47">
        <f t="shared" si="35"/>
        <v>0.88981481481481484</v>
      </c>
      <c r="AB17" s="47">
        <f t="shared" ref="AB17" si="36">-AB7/AB6</f>
        <v>0.85007938308006348</v>
      </c>
      <c r="AC17" s="47">
        <f t="shared" si="35"/>
        <v>0.72902709714402825</v>
      </c>
      <c r="AD17" s="47">
        <f t="shared" ref="AD17" si="37">-AD7/AD6</f>
        <v>0.77498886279184365</v>
      </c>
      <c r="AE17" s="47">
        <f t="shared" ref="AE17:AF17" si="38">-AE7/AE6</f>
        <v>0.80686467981009902</v>
      </c>
      <c r="AF17" s="47">
        <f t="shared" si="38"/>
        <v>0.86511346346437845</v>
      </c>
      <c r="AG17" s="47">
        <f t="shared" ref="AG17:AH17" si="39">-AG7/AG6</f>
        <v>0.72064342712049956</v>
      </c>
      <c r="AH17" s="47">
        <f t="shared" si="39"/>
        <v>0.49177076399038783</v>
      </c>
      <c r="AI17" s="47">
        <f t="shared" ref="AI17:AJ17" si="40">-AI7/AI6</f>
        <v>0.817870036101083</v>
      </c>
      <c r="AJ17" s="47">
        <f t="shared" si="40"/>
        <v>0.8561919775792608</v>
      </c>
      <c r="AK17" s="48">
        <f t="shared" ref="AK17" si="41">-AK7/AK6</f>
        <v>0.83014287556929334</v>
      </c>
    </row>
    <row r="18" spans="4:37" s="10" customFormat="1" ht="15" thickBot="1" x14ac:dyDescent="0.3">
      <c r="D18" s="46" t="s">
        <v>40</v>
      </c>
      <c r="E18" s="47">
        <f t="shared" ref="E18:J18" si="42">-E8/E6</f>
        <v>0.61310172424844567</v>
      </c>
      <c r="F18" s="47">
        <f t="shared" si="42"/>
        <v>0.6398601398601399</v>
      </c>
      <c r="G18" s="47">
        <f t="shared" si="42"/>
        <v>0.6383928571428571</v>
      </c>
      <c r="H18" s="47">
        <f t="shared" si="42"/>
        <v>0.69821370042608977</v>
      </c>
      <c r="I18" s="47">
        <f t="shared" si="42"/>
        <v>0.77207091939316397</v>
      </c>
      <c r="J18" s="47">
        <f t="shared" si="42"/>
        <v>0.52569444444444446</v>
      </c>
      <c r="K18" s="47">
        <f t="shared" ref="K18:L18" si="43">-K8/K6</f>
        <v>0.55195325925077332</v>
      </c>
      <c r="L18" s="47">
        <f t="shared" si="43"/>
        <v>0.58307401089871647</v>
      </c>
      <c r="M18" s="47">
        <f t="shared" ref="M18" si="44">-M8/M6</f>
        <v>0.59362438588655653</v>
      </c>
      <c r="N18" s="47">
        <f t="shared" ref="N18:O18" si="45">-N8/N6</f>
        <v>0.52523291028041696</v>
      </c>
      <c r="O18" s="47">
        <f t="shared" si="45"/>
        <v>0.50067141824191719</v>
      </c>
      <c r="P18" s="47">
        <f t="shared" ref="P18:R18" si="46">-P8/P6</f>
        <v>0.51339619367033784</v>
      </c>
      <c r="Q18" s="47">
        <f t="shared" si="46"/>
        <v>0.5483017415568171</v>
      </c>
      <c r="R18" s="47">
        <f t="shared" si="46"/>
        <v>0.42436823104693139</v>
      </c>
      <c r="S18" s="47">
        <f t="shared" ref="S18:T18" si="47">-S8/S6</f>
        <v>0.41337007734020803</v>
      </c>
      <c r="T18" s="48">
        <f t="shared" si="47"/>
        <v>0.40618056178620654</v>
      </c>
      <c r="U18" s="68">
        <f t="shared" ref="U18:U19" si="48">(ROUND(T18,3)-ROUND(P18,3))*100</f>
        <v>-10.7</v>
      </c>
      <c r="W18" s="47">
        <f t="shared" ref="W18:AC18" si="49">-W8/W6</f>
        <v>0.6398601398601399</v>
      </c>
      <c r="X18" s="47">
        <f t="shared" si="49"/>
        <v>0.63694581280788176</v>
      </c>
      <c r="Y18" s="47">
        <f t="shared" si="49"/>
        <v>0.81473429951690823</v>
      </c>
      <c r="Z18" s="47">
        <f t="shared" si="49"/>
        <v>0.98622000475172245</v>
      </c>
      <c r="AA18" s="47">
        <f t="shared" si="49"/>
        <v>0.52569444444444446</v>
      </c>
      <c r="AB18" s="47">
        <f t="shared" ref="AB18" si="50">-AB8/AB6</f>
        <v>0.57768201406214559</v>
      </c>
      <c r="AC18" s="47">
        <f t="shared" si="49"/>
        <v>0.64289333959650408</v>
      </c>
      <c r="AD18" s="47">
        <f t="shared" ref="AD18" si="51">-AD8/AD6</f>
        <v>0.62378652361277898</v>
      </c>
      <c r="AE18" s="47">
        <f t="shared" ref="AE18:AF18" si="52">-AE8/AE6</f>
        <v>0.52523291028041696</v>
      </c>
      <c r="AF18" s="47">
        <f t="shared" si="52"/>
        <v>0.47693048369502294</v>
      </c>
      <c r="AG18" s="47">
        <f t="shared" ref="AG18:AH18" si="53">-AG8/AG6</f>
        <v>0.53725170908149011</v>
      </c>
      <c r="AH18" s="47">
        <f t="shared" si="53"/>
        <v>0.63552039940677274</v>
      </c>
      <c r="AI18" s="47">
        <f t="shared" ref="AI18:AJ18" si="54">-AI8/AI6</f>
        <v>0.42436823104693139</v>
      </c>
      <c r="AJ18" s="47">
        <f t="shared" si="54"/>
        <v>0.40269749518304432</v>
      </c>
      <c r="AK18" s="48">
        <f t="shared" ref="AK18" si="55">-AK8/AK6</f>
        <v>0.39245215039677173</v>
      </c>
    </row>
    <row r="19" spans="4:37" s="10" customFormat="1" ht="15" thickBot="1" x14ac:dyDescent="0.3">
      <c r="D19" s="40" t="s">
        <v>36</v>
      </c>
      <c r="E19" s="49">
        <f t="shared" ref="E19:J19" si="56">-(E7+E8)/E6</f>
        <v>1.542144734311903</v>
      </c>
      <c r="F19" s="49">
        <f t="shared" si="56"/>
        <v>1.5504495504495504</v>
      </c>
      <c r="G19" s="49">
        <f t="shared" si="56"/>
        <v>1.5713045634920635</v>
      </c>
      <c r="H19" s="49">
        <f t="shared" si="56"/>
        <v>1.5735824319895115</v>
      </c>
      <c r="I19" s="49">
        <f t="shared" si="56"/>
        <v>1.5823432644854689</v>
      </c>
      <c r="J19" s="49">
        <f t="shared" si="56"/>
        <v>1.4155092592592593</v>
      </c>
      <c r="K19" s="49">
        <f t="shared" ref="K19:L19" si="57">-(K7+K8)/K6</f>
        <v>1.4216977889792646</v>
      </c>
      <c r="L19" s="49">
        <f t="shared" si="57"/>
        <v>1.4046634009423895</v>
      </c>
      <c r="M19" s="49">
        <f t="shared" ref="M19" si="58">-(M7+M8)/M6</f>
        <v>1.4031375614113444</v>
      </c>
      <c r="N19" s="49">
        <f t="shared" ref="N19:O19" si="59">-(N7+N8)/N6</f>
        <v>1.3320975900905159</v>
      </c>
      <c r="O19" s="49">
        <f t="shared" si="59"/>
        <v>1.337155252556554</v>
      </c>
      <c r="P19" s="49">
        <f t="shared" ref="P19:R19" si="60">-(P7+P8)/P6</f>
        <v>1.3095839249947938</v>
      </c>
      <c r="Q19" s="49">
        <f t="shared" si="60"/>
        <v>1.257480996824786</v>
      </c>
      <c r="R19" s="49">
        <f t="shared" si="60"/>
        <v>1.2422382671480143</v>
      </c>
      <c r="S19" s="49">
        <f t="shared" ref="S19:T19" si="61">-(S7+S8)/S6</f>
        <v>1.2506889501289002</v>
      </c>
      <c r="T19" s="50">
        <f t="shared" si="61"/>
        <v>1.2410330360754753</v>
      </c>
      <c r="U19" s="82">
        <f t="shared" si="48"/>
        <v>-6.899999999999995</v>
      </c>
      <c r="W19" s="49">
        <f t="shared" ref="W19:AC19" si="62">-(W7+W8)/W6</f>
        <v>1.5504495504495504</v>
      </c>
      <c r="X19" s="49">
        <f t="shared" si="62"/>
        <v>1.5918719211822661</v>
      </c>
      <c r="Y19" s="49">
        <f t="shared" si="62"/>
        <v>1.5780193236714977</v>
      </c>
      <c r="Z19" s="49">
        <f t="shared" si="62"/>
        <v>1.6077453076740318</v>
      </c>
      <c r="AA19" s="49">
        <f t="shared" si="62"/>
        <v>1.4155092592592593</v>
      </c>
      <c r="AB19" s="49">
        <f t="shared" ref="AB19" si="63">-(AB7+AB8)/AB6</f>
        <v>1.4277613971422092</v>
      </c>
      <c r="AC19" s="49">
        <f t="shared" si="62"/>
        <v>1.3719204367405324</v>
      </c>
      <c r="AD19" s="49">
        <f t="shared" ref="AD19" si="64">-(AD7+AD8)/AD6</f>
        <v>1.3987753864046226</v>
      </c>
      <c r="AE19" s="49">
        <f t="shared" ref="AE19:AF19" si="65">-(AE7+AE8)/AE6</f>
        <v>1.3320975900905159</v>
      </c>
      <c r="AF19" s="49">
        <f t="shared" si="65"/>
        <v>1.3420439471594015</v>
      </c>
      <c r="AG19" s="49">
        <f t="shared" ref="AG19:AH19" si="66">-(AG7+AG8)/AG6</f>
        <v>1.2578951362019897</v>
      </c>
      <c r="AH19" s="49">
        <f t="shared" si="66"/>
        <v>1.1272911633971605</v>
      </c>
      <c r="AI19" s="49">
        <f t="shared" ref="AI19:AJ19" si="67">-(AI7+AI8)/AI6</f>
        <v>1.2422382671480143</v>
      </c>
      <c r="AJ19" s="49">
        <f t="shared" si="67"/>
        <v>1.2588894727623052</v>
      </c>
      <c r="AK19" s="50">
        <f t="shared" ref="AK19" si="68">-(AK7+AK8)/AK6</f>
        <v>1.222595025966065</v>
      </c>
    </row>
  </sheetData>
  <hyperlinks>
    <hyperlink ref="B2" location="'Suplemento Financiero&gt;&gt;&gt;'!A1" display="ÍNDICE" xr:uid="{2CA28E70-81A8-4385-8477-8DB91EDA5CD5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AA5:AA11 AE5:AE10 AI5:AI10" formula="1"/>
    <ignoredError sqref="AI17:AI19" evalErro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56543-3756-4A2B-82E6-541F72C1155B}">
  <sheetPr>
    <tabColor theme="2" tint="-9.9978637043366805E-2"/>
  </sheetPr>
  <dimension ref="B1:AK19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82.28515625" style="72" bestFit="1" customWidth="1"/>
    <col min="5" max="5" width="11" style="72" customWidth="1"/>
    <col min="6" max="7" width="11" style="72" hidden="1" customWidth="1" outlineLevel="1"/>
    <col min="8" max="8" width="11" style="72" hidden="1" customWidth="1" outlineLevel="1" collapsed="1"/>
    <col min="9" max="9" width="11" style="72" customWidth="1" collapsed="1"/>
    <col min="10" max="10" width="11" style="72" hidden="1" customWidth="1" outlineLevel="1"/>
    <col min="11" max="12" width="11" style="72" hidden="1" customWidth="1" outlineLevel="1" collapsed="1"/>
    <col min="13" max="13" width="11" style="72" customWidth="1" collapsed="1"/>
    <col min="14" max="14" width="11" style="72" hidden="1" customWidth="1" outlineLevel="1"/>
    <col min="15" max="15" width="11" style="72" hidden="1" customWidth="1" outlineLevel="1" collapsed="1"/>
    <col min="16" max="16" width="11" style="72" customWidth="1" collapsed="1"/>
    <col min="17" max="17" width="11" style="72" customWidth="1"/>
    <col min="18" max="18" width="11" style="72" hidden="1" customWidth="1" outlineLevel="1" collapsed="1"/>
    <col min="19" max="19" width="11" style="72" hidden="1" customWidth="1" outlineLevel="1"/>
    <col min="20" max="20" width="11" style="72" customWidth="1" collapsed="1"/>
    <col min="21" max="21" width="11" style="72" customWidth="1"/>
    <col min="22" max="22" width="3" style="13" customWidth="1"/>
    <col min="23" max="16384" width="10.85546875" style="72"/>
  </cols>
  <sheetData>
    <row r="1" spans="2:37" ht="16.5" customHeight="1" x14ac:dyDescent="0.2"/>
    <row r="2" spans="2:37" ht="18.75" customHeight="1" thickBot="1" x14ac:dyDescent="0.25">
      <c r="B2" s="11" t="s">
        <v>27</v>
      </c>
      <c r="D2" s="14" t="s">
        <v>111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W2" s="14" t="s">
        <v>34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4" spans="2:37" s="10" customFormat="1" ht="15" thickBot="1" x14ac:dyDescent="0.3">
      <c r="D4" s="23"/>
      <c r="E4" s="45" t="s">
        <v>16</v>
      </c>
      <c r="F4" s="45" t="s">
        <v>17</v>
      </c>
      <c r="G4" s="45" t="s">
        <v>87</v>
      </c>
      <c r="H4" s="45" t="s">
        <v>91</v>
      </c>
      <c r="I4" s="45" t="s">
        <v>94</v>
      </c>
      <c r="J4" s="45" t="s">
        <v>190</v>
      </c>
      <c r="K4" s="45" t="s">
        <v>215</v>
      </c>
      <c r="L4" s="45" t="s">
        <v>217</v>
      </c>
      <c r="M4" s="45" t="s">
        <v>219</v>
      </c>
      <c r="N4" s="45" t="s">
        <v>221</v>
      </c>
      <c r="O4" s="45" t="s">
        <v>224</v>
      </c>
      <c r="P4" s="45" t="s">
        <v>227</v>
      </c>
      <c r="Q4" s="45" t="s">
        <v>229</v>
      </c>
      <c r="R4" s="45" t="s">
        <v>233</v>
      </c>
      <c r="S4" s="45" t="s">
        <v>234</v>
      </c>
      <c r="T4" s="73" t="s">
        <v>237</v>
      </c>
      <c r="U4" s="74" t="s">
        <v>0</v>
      </c>
      <c r="V4" s="13"/>
      <c r="W4" s="45" t="s">
        <v>41</v>
      </c>
      <c r="X4" s="45" t="s">
        <v>88</v>
      </c>
      <c r="Y4" s="45" t="s">
        <v>92</v>
      </c>
      <c r="Z4" s="45" t="s">
        <v>93</v>
      </c>
      <c r="AA4" s="45" t="s">
        <v>191</v>
      </c>
      <c r="AB4" s="45" t="s">
        <v>216</v>
      </c>
      <c r="AC4" s="45" t="s">
        <v>218</v>
      </c>
      <c r="AD4" s="45" t="s">
        <v>220</v>
      </c>
      <c r="AE4" s="45" t="s">
        <v>222</v>
      </c>
      <c r="AF4" s="45" t="s">
        <v>225</v>
      </c>
      <c r="AG4" s="45" t="s">
        <v>228</v>
      </c>
      <c r="AH4" s="45" t="s">
        <v>230</v>
      </c>
      <c r="AI4" s="45" t="s">
        <v>231</v>
      </c>
      <c r="AJ4" s="45" t="s">
        <v>235</v>
      </c>
      <c r="AK4" s="73" t="s">
        <v>238</v>
      </c>
    </row>
    <row r="5" spans="2:37" s="10" customFormat="1" x14ac:dyDescent="0.25">
      <c r="D5" s="31" t="s">
        <v>95</v>
      </c>
      <c r="E5" s="75">
        <v>1097</v>
      </c>
      <c r="F5" s="75">
        <v>741</v>
      </c>
      <c r="G5" s="75">
        <v>754</v>
      </c>
      <c r="H5" s="75">
        <v>767</v>
      </c>
      <c r="I5" s="75">
        <v>783</v>
      </c>
      <c r="J5" s="75">
        <v>799</v>
      </c>
      <c r="K5" s="75">
        <v>1033</v>
      </c>
      <c r="L5" s="75">
        <v>1358.5527999999997</v>
      </c>
      <c r="M5" s="75">
        <v>1694</v>
      </c>
      <c r="N5" s="75">
        <v>1375.08</v>
      </c>
      <c r="O5" s="75">
        <v>2104</v>
      </c>
      <c r="P5" s="75">
        <v>3004.6632899999995</v>
      </c>
      <c r="Q5" s="75">
        <v>3946</v>
      </c>
      <c r="R5" s="75">
        <v>2200</v>
      </c>
      <c r="S5" s="75">
        <v>3313</v>
      </c>
      <c r="T5" s="76">
        <v>4517.6101999999992</v>
      </c>
      <c r="U5" s="77">
        <f>+T5/P5-1</f>
        <v>0.50353292997432675</v>
      </c>
      <c r="W5" s="75">
        <f>F5</f>
        <v>741</v>
      </c>
      <c r="X5" s="75">
        <f>G5-F5</f>
        <v>13</v>
      </c>
      <c r="Y5" s="75">
        <f>H5-G5</f>
        <v>13</v>
      </c>
      <c r="Z5" s="75">
        <f>I5-H5</f>
        <v>16</v>
      </c>
      <c r="AA5" s="75">
        <f>J5</f>
        <v>799</v>
      </c>
      <c r="AB5" s="75">
        <f>K5-J5</f>
        <v>234</v>
      </c>
      <c r="AC5" s="75">
        <f>L5-K5</f>
        <v>325.55279999999971</v>
      </c>
      <c r="AD5" s="75">
        <f>M5-L5</f>
        <v>335.44720000000029</v>
      </c>
      <c r="AE5" s="75">
        <f>N5</f>
        <v>1375.08</v>
      </c>
      <c r="AF5" s="75">
        <f>O5-N5</f>
        <v>728.92000000000007</v>
      </c>
      <c r="AG5" s="75">
        <f>P5-O5</f>
        <v>900.66328999999951</v>
      </c>
      <c r="AH5" s="75">
        <f>Q5-P5</f>
        <v>941.33671000000049</v>
      </c>
      <c r="AI5" s="75">
        <f>R5</f>
        <v>2200</v>
      </c>
      <c r="AJ5" s="75">
        <f>S5-R5</f>
        <v>1113</v>
      </c>
      <c r="AK5" s="76">
        <f>T5-S5</f>
        <v>1204.6101999999992</v>
      </c>
    </row>
    <row r="6" spans="2:37" s="10" customFormat="1" x14ac:dyDescent="0.25">
      <c r="D6" s="31" t="s">
        <v>96</v>
      </c>
      <c r="E6" s="75">
        <v>1065</v>
      </c>
      <c r="F6" s="75">
        <v>235</v>
      </c>
      <c r="G6" s="75">
        <v>413</v>
      </c>
      <c r="H6" s="75">
        <v>593</v>
      </c>
      <c r="I6" s="75">
        <v>773</v>
      </c>
      <c r="J6" s="75">
        <v>188</v>
      </c>
      <c r="K6" s="75">
        <v>416</v>
      </c>
      <c r="L6" s="75">
        <v>714.09659999999917</v>
      </c>
      <c r="M6" s="75">
        <v>1089</v>
      </c>
      <c r="N6" s="75">
        <v>552.45000000000005</v>
      </c>
      <c r="O6" s="75">
        <v>1113</v>
      </c>
      <c r="P6" s="75">
        <v>1778.7546799999986</v>
      </c>
      <c r="Q6" s="75">
        <v>2555</v>
      </c>
      <c r="R6" s="75">
        <v>923</v>
      </c>
      <c r="S6" s="75">
        <v>1975</v>
      </c>
      <c r="T6" s="76">
        <v>3110.6099399999976</v>
      </c>
      <c r="U6" s="77">
        <f>+T6/P6-1</f>
        <v>0.74875713608804095</v>
      </c>
      <c r="W6" s="75">
        <f t="shared" ref="W6:W8" si="0">F6</f>
        <v>235</v>
      </c>
      <c r="X6" s="75">
        <f>G6-F6</f>
        <v>178</v>
      </c>
      <c r="Y6" s="75">
        <f>H6-G6</f>
        <v>180</v>
      </c>
      <c r="Z6" s="75">
        <f>I6-H6</f>
        <v>180</v>
      </c>
      <c r="AA6" s="75">
        <f t="shared" ref="AA6:AA8" si="1">J6</f>
        <v>188</v>
      </c>
      <c r="AB6" s="75">
        <f>K6-J6</f>
        <v>228</v>
      </c>
      <c r="AC6" s="75">
        <f>L6-K6</f>
        <v>298.09659999999917</v>
      </c>
      <c r="AD6" s="75">
        <f>M6-L6</f>
        <v>374.90340000000083</v>
      </c>
      <c r="AE6" s="75">
        <f t="shared" ref="AE6:AE10" si="2">N6</f>
        <v>552.45000000000005</v>
      </c>
      <c r="AF6" s="75">
        <f>O6-N6</f>
        <v>560.54999999999995</v>
      </c>
      <c r="AG6" s="75">
        <f>P6-O6</f>
        <v>665.75467999999864</v>
      </c>
      <c r="AH6" s="75">
        <f>Q6-P6</f>
        <v>776.24532000000136</v>
      </c>
      <c r="AI6" s="75">
        <f t="shared" ref="AI6:AI10" si="3">R6</f>
        <v>923</v>
      </c>
      <c r="AJ6" s="75">
        <f t="shared" ref="AJ6:AK10" si="4">S6-R6</f>
        <v>1052</v>
      </c>
      <c r="AK6" s="76">
        <f t="shared" si="4"/>
        <v>1135.6099399999976</v>
      </c>
    </row>
    <row r="7" spans="2:37" s="10" customFormat="1" x14ac:dyDescent="0.25">
      <c r="D7" s="46" t="s">
        <v>37</v>
      </c>
      <c r="E7" s="54">
        <v>-647</v>
      </c>
      <c r="F7" s="54">
        <v>-95</v>
      </c>
      <c r="G7" s="54">
        <v>-195</v>
      </c>
      <c r="H7" s="54">
        <v>-305</v>
      </c>
      <c r="I7" s="54">
        <v>-476</v>
      </c>
      <c r="J7" s="54">
        <v>-111</v>
      </c>
      <c r="K7" s="54">
        <v>-216</v>
      </c>
      <c r="L7" s="54">
        <v>-305.26263</v>
      </c>
      <c r="M7" s="54">
        <v>-412</v>
      </c>
      <c r="N7" s="54">
        <v>-51.35</v>
      </c>
      <c r="O7" s="54">
        <v>-133</v>
      </c>
      <c r="P7" s="54">
        <v>-344.72228233800024</v>
      </c>
      <c r="Q7" s="54">
        <v>-615</v>
      </c>
      <c r="R7" s="54">
        <v>-365</v>
      </c>
      <c r="S7" s="54">
        <v>-944</v>
      </c>
      <c r="T7" s="55">
        <v>-1518.7661957190016</v>
      </c>
      <c r="U7" s="78">
        <f>-(T7/P7-1)</f>
        <v>-3.4057674062097654</v>
      </c>
      <c r="W7" s="54">
        <f t="shared" si="0"/>
        <v>-95</v>
      </c>
      <c r="X7" s="54">
        <f>G7-F7</f>
        <v>-100</v>
      </c>
      <c r="Y7" s="54">
        <f>H7-G7</f>
        <v>-110</v>
      </c>
      <c r="Z7" s="54">
        <f>I7-H7</f>
        <v>-171</v>
      </c>
      <c r="AA7" s="54">
        <f t="shared" si="1"/>
        <v>-111</v>
      </c>
      <c r="AB7" s="54">
        <f>K7-J7</f>
        <v>-105</v>
      </c>
      <c r="AC7" s="54">
        <f>L7-K7</f>
        <v>-89.262630000000001</v>
      </c>
      <c r="AD7" s="54">
        <f>M7-L7</f>
        <v>-106.73737</v>
      </c>
      <c r="AE7" s="54">
        <f t="shared" si="2"/>
        <v>-51.35</v>
      </c>
      <c r="AF7" s="54">
        <f>O7-N7</f>
        <v>-81.650000000000006</v>
      </c>
      <c r="AG7" s="54">
        <f>P7-O7</f>
        <v>-211.72228233800024</v>
      </c>
      <c r="AH7" s="54">
        <f>Q7-P7</f>
        <v>-270.27771766199976</v>
      </c>
      <c r="AI7" s="54">
        <f t="shared" si="3"/>
        <v>-365</v>
      </c>
      <c r="AJ7" s="54">
        <f t="shared" si="4"/>
        <v>-579</v>
      </c>
      <c r="AK7" s="55">
        <f t="shared" si="4"/>
        <v>-574.76619571900164</v>
      </c>
    </row>
    <row r="8" spans="2:37" s="10" customFormat="1" x14ac:dyDescent="0.25">
      <c r="D8" s="46" t="s">
        <v>38</v>
      </c>
      <c r="E8" s="54">
        <f>SUM(E9:E10)</f>
        <v>-66</v>
      </c>
      <c r="F8" s="54">
        <f t="shared" ref="F8:J8" si="5">SUM(F9:F10)</f>
        <v>-36</v>
      </c>
      <c r="G8" s="54">
        <f t="shared" si="5"/>
        <v>-43</v>
      </c>
      <c r="H8" s="54">
        <f t="shared" si="5"/>
        <v>-57</v>
      </c>
      <c r="I8" s="54">
        <f t="shared" si="5"/>
        <v>-59</v>
      </c>
      <c r="J8" s="54">
        <f t="shared" si="5"/>
        <v>-136</v>
      </c>
      <c r="K8" s="54">
        <f t="shared" ref="K8:L8" si="6">SUM(K9:K10)</f>
        <v>-267</v>
      </c>
      <c r="L8" s="54">
        <f t="shared" si="6"/>
        <v>-484.61062249599991</v>
      </c>
      <c r="M8" s="54">
        <f t="shared" ref="M8:N8" si="7">SUM(M9:M10)</f>
        <v>-1009</v>
      </c>
      <c r="N8" s="54">
        <f t="shared" si="7"/>
        <v>-312.32</v>
      </c>
      <c r="O8" s="54">
        <f t="shared" ref="O8:R8" si="8">SUM(O9:O10)</f>
        <v>-1098</v>
      </c>
      <c r="P8" s="54">
        <f t="shared" si="8"/>
        <v>-1599.3238496339998</v>
      </c>
      <c r="Q8" s="54">
        <f t="shared" si="8"/>
        <v>-2019</v>
      </c>
      <c r="R8" s="54">
        <f t="shared" si="8"/>
        <v>-297</v>
      </c>
      <c r="S8" s="54">
        <f t="shared" ref="S8:T8" si="9">SUM(S9:S10)</f>
        <v>-891</v>
      </c>
      <c r="T8" s="55">
        <f t="shared" si="9"/>
        <v>-1724.4026334550003</v>
      </c>
      <c r="U8" s="78">
        <f>-(T8/P8-1)</f>
        <v>-7.8207289817896708E-2</v>
      </c>
      <c r="W8" s="54">
        <f t="shared" si="0"/>
        <v>-36</v>
      </c>
      <c r="X8" s="54">
        <f>G8-F8</f>
        <v>-7</v>
      </c>
      <c r="Y8" s="54">
        <f>H8-G8</f>
        <v>-14</v>
      </c>
      <c r="Z8" s="54">
        <f>I8-H8</f>
        <v>-2</v>
      </c>
      <c r="AA8" s="54">
        <f t="shared" si="1"/>
        <v>-136</v>
      </c>
      <c r="AB8" s="54">
        <f>K8-J8</f>
        <v>-131</v>
      </c>
      <c r="AC8" s="54">
        <f>L8-K8</f>
        <v>-217.61062249599991</v>
      </c>
      <c r="AD8" s="54">
        <f>M8-L8</f>
        <v>-524.38937750400009</v>
      </c>
      <c r="AE8" s="54">
        <f t="shared" si="2"/>
        <v>-312.32</v>
      </c>
      <c r="AF8" s="54">
        <f>O8-N8</f>
        <v>-785.68000000000006</v>
      </c>
      <c r="AG8" s="54">
        <f>P8-O8</f>
        <v>-501.32384963399977</v>
      </c>
      <c r="AH8" s="54">
        <f>Q8-P8</f>
        <v>-419.67615036600023</v>
      </c>
      <c r="AI8" s="54">
        <f t="shared" si="3"/>
        <v>-297</v>
      </c>
      <c r="AJ8" s="54">
        <f t="shared" si="4"/>
        <v>-594</v>
      </c>
      <c r="AK8" s="55">
        <f t="shared" si="4"/>
        <v>-833.40263345500034</v>
      </c>
    </row>
    <row r="9" spans="2:37" s="10" customFormat="1" x14ac:dyDescent="0.25">
      <c r="D9" s="169" t="s">
        <v>183</v>
      </c>
      <c r="E9" s="54">
        <v>-55</v>
      </c>
      <c r="F9" s="54">
        <v>-30</v>
      </c>
      <c r="G9" s="54">
        <v>-31</v>
      </c>
      <c r="H9" s="54">
        <v>-40</v>
      </c>
      <c r="I9" s="54">
        <v>-36</v>
      </c>
      <c r="J9" s="54">
        <v>-124</v>
      </c>
      <c r="K9" s="54">
        <v>-228</v>
      </c>
      <c r="L9" s="54">
        <v>-385.36266249599993</v>
      </c>
      <c r="M9" s="54">
        <v>-824</v>
      </c>
      <c r="N9" s="54">
        <v>-280.01</v>
      </c>
      <c r="O9" s="54">
        <v>-1065</v>
      </c>
      <c r="P9" s="54">
        <v>-1566.9590031639998</v>
      </c>
      <c r="Q9" s="54">
        <v>-1990</v>
      </c>
      <c r="R9" s="54">
        <v>-217</v>
      </c>
      <c r="S9" s="54">
        <v>-723</v>
      </c>
      <c r="T9" s="55">
        <v>-1468.7978985900004</v>
      </c>
      <c r="U9" s="78">
        <f t="shared" ref="U9:U11" si="10">-(T9/P9-1)</f>
        <v>6.2644334903333654E-2</v>
      </c>
      <c r="W9" s="54">
        <f t="shared" ref="W9:W10" si="11">F9</f>
        <v>-30</v>
      </c>
      <c r="X9" s="54">
        <f t="shared" ref="X9:X10" si="12">G9-F9</f>
        <v>-1</v>
      </c>
      <c r="Y9" s="54">
        <f t="shared" ref="Y9:Y10" si="13">H9-G9</f>
        <v>-9</v>
      </c>
      <c r="Z9" s="54">
        <f t="shared" ref="Z9:Z10" si="14">I9-H9</f>
        <v>4</v>
      </c>
      <c r="AA9" s="54">
        <f t="shared" ref="AA9:AA10" si="15">J9</f>
        <v>-124</v>
      </c>
      <c r="AB9" s="54">
        <f>K9-J9</f>
        <v>-104</v>
      </c>
      <c r="AC9" s="54">
        <f>L9-K9</f>
        <v>-157.36266249599993</v>
      </c>
      <c r="AD9" s="54">
        <f>M9-L9</f>
        <v>-438.63733750400007</v>
      </c>
      <c r="AE9" s="54">
        <f t="shared" si="2"/>
        <v>-280.01</v>
      </c>
      <c r="AF9" s="54">
        <f>O9-N9</f>
        <v>-784.99</v>
      </c>
      <c r="AG9" s="54">
        <f>P9-O9</f>
        <v>-501.9590031639998</v>
      </c>
      <c r="AH9" s="54">
        <f>Q9-P9</f>
        <v>-423.0409968360002</v>
      </c>
      <c r="AI9" s="54">
        <f t="shared" si="3"/>
        <v>-217</v>
      </c>
      <c r="AJ9" s="54">
        <f t="shared" si="4"/>
        <v>-506</v>
      </c>
      <c r="AK9" s="55">
        <f t="shared" si="4"/>
        <v>-745.79789859000039</v>
      </c>
    </row>
    <row r="10" spans="2:37" s="10" customFormat="1" ht="15" thickBot="1" x14ac:dyDescent="0.3">
      <c r="D10" s="169" t="s">
        <v>184</v>
      </c>
      <c r="E10" s="54">
        <v>-11</v>
      </c>
      <c r="F10" s="54">
        <v>-6</v>
      </c>
      <c r="G10" s="54">
        <v>-12</v>
      </c>
      <c r="H10" s="54">
        <v>-17</v>
      </c>
      <c r="I10" s="54">
        <v>-23</v>
      </c>
      <c r="J10" s="54">
        <v>-12</v>
      </c>
      <c r="K10" s="54">
        <v>-39</v>
      </c>
      <c r="L10" s="54">
        <v>-99.247960000000006</v>
      </c>
      <c r="M10" s="54">
        <v>-185</v>
      </c>
      <c r="N10" s="54">
        <v>-32.31</v>
      </c>
      <c r="O10" s="54">
        <v>-33</v>
      </c>
      <c r="P10" s="54">
        <v>-32.364846469999989</v>
      </c>
      <c r="Q10" s="54">
        <v>-29</v>
      </c>
      <c r="R10" s="54">
        <v>-80</v>
      </c>
      <c r="S10" s="54">
        <v>-168</v>
      </c>
      <c r="T10" s="55">
        <v>-255.60473486500001</v>
      </c>
      <c r="U10" s="78">
        <f t="shared" si="10"/>
        <v>-6.8976038122698409</v>
      </c>
      <c r="W10" s="54">
        <f t="shared" si="11"/>
        <v>-6</v>
      </c>
      <c r="X10" s="54">
        <f t="shared" si="12"/>
        <v>-6</v>
      </c>
      <c r="Y10" s="54">
        <f t="shared" si="13"/>
        <v>-5</v>
      </c>
      <c r="Z10" s="54">
        <f t="shared" si="14"/>
        <v>-6</v>
      </c>
      <c r="AA10" s="54">
        <f t="shared" si="15"/>
        <v>-12</v>
      </c>
      <c r="AB10" s="54">
        <f>K10-J10</f>
        <v>-27</v>
      </c>
      <c r="AC10" s="54">
        <f>L10-K10</f>
        <v>-60.247960000000006</v>
      </c>
      <c r="AD10" s="54">
        <f>M10-L10</f>
        <v>-85.752039999999994</v>
      </c>
      <c r="AE10" s="54">
        <f t="shared" si="2"/>
        <v>-32.31</v>
      </c>
      <c r="AF10" s="54">
        <f>O10-N10</f>
        <v>-0.68999999999999773</v>
      </c>
      <c r="AG10" s="54">
        <f>P10-O10</f>
        <v>0.63515353000001085</v>
      </c>
      <c r="AH10" s="54">
        <f>Q10-P10</f>
        <v>3.3648464699999892</v>
      </c>
      <c r="AI10" s="54">
        <f t="shared" si="3"/>
        <v>-80</v>
      </c>
      <c r="AJ10" s="54">
        <f t="shared" si="4"/>
        <v>-88</v>
      </c>
      <c r="AK10" s="55">
        <f t="shared" si="4"/>
        <v>-87.604734865000012</v>
      </c>
    </row>
    <row r="11" spans="2:37" s="10" customFormat="1" ht="15" thickBot="1" x14ac:dyDescent="0.3">
      <c r="D11" s="40" t="s">
        <v>35</v>
      </c>
      <c r="E11" s="57">
        <f t="shared" ref="E11:J11" si="16">SUM(E6,E7,E8)</f>
        <v>352</v>
      </c>
      <c r="F11" s="57">
        <f t="shared" si="16"/>
        <v>104</v>
      </c>
      <c r="G11" s="57">
        <f t="shared" si="16"/>
        <v>175</v>
      </c>
      <c r="H11" s="57">
        <f t="shared" si="16"/>
        <v>231</v>
      </c>
      <c r="I11" s="57">
        <f t="shared" si="16"/>
        <v>238</v>
      </c>
      <c r="J11" s="57">
        <f t="shared" si="16"/>
        <v>-59</v>
      </c>
      <c r="K11" s="57">
        <f t="shared" ref="K11:L11" si="17">SUM(K6,K7,K8)</f>
        <v>-67</v>
      </c>
      <c r="L11" s="57">
        <f t="shared" si="17"/>
        <v>-75.776652496000736</v>
      </c>
      <c r="M11" s="57">
        <f t="shared" ref="M11:N11" si="18">SUM(M6,M7,M8)</f>
        <v>-332</v>
      </c>
      <c r="N11" s="57">
        <f t="shared" si="18"/>
        <v>188.78000000000003</v>
      </c>
      <c r="O11" s="57">
        <f t="shared" ref="O11:R11" si="19">SUM(O6,O7,O8)</f>
        <v>-118</v>
      </c>
      <c r="P11" s="57">
        <f t="shared" si="19"/>
        <v>-165.29145197200137</v>
      </c>
      <c r="Q11" s="57">
        <f t="shared" si="19"/>
        <v>-79</v>
      </c>
      <c r="R11" s="57">
        <f t="shared" si="19"/>
        <v>261</v>
      </c>
      <c r="S11" s="57">
        <f t="shared" ref="S11:T11" si="20">SUM(S6,S7,S8)</f>
        <v>140</v>
      </c>
      <c r="T11" s="58">
        <f t="shared" si="20"/>
        <v>-132.55888917400443</v>
      </c>
      <c r="U11" s="79">
        <f t="shared" si="10"/>
        <v>0.19802937422040123</v>
      </c>
      <c r="W11" s="57">
        <f t="shared" ref="W11:AC11" si="21">SUM(W6,W7,W8)</f>
        <v>104</v>
      </c>
      <c r="X11" s="57">
        <f t="shared" si="21"/>
        <v>71</v>
      </c>
      <c r="Y11" s="57">
        <f t="shared" si="21"/>
        <v>56</v>
      </c>
      <c r="Z11" s="57">
        <f t="shared" si="21"/>
        <v>7</v>
      </c>
      <c r="AA11" s="57">
        <f t="shared" si="21"/>
        <v>-59</v>
      </c>
      <c r="AB11" s="57">
        <f t="shared" ref="AB11" si="22">SUM(AB6,AB7,AB8)</f>
        <v>-8</v>
      </c>
      <c r="AC11" s="57">
        <f t="shared" si="21"/>
        <v>-8.7766524960007359</v>
      </c>
      <c r="AD11" s="57">
        <f t="shared" ref="AD11:AF11" si="23">SUM(AD6,AD7,AD8)</f>
        <v>-256.22334750399926</v>
      </c>
      <c r="AE11" s="57">
        <f t="shared" si="23"/>
        <v>188.78000000000003</v>
      </c>
      <c r="AF11" s="57">
        <f t="shared" si="23"/>
        <v>-306.78000000000009</v>
      </c>
      <c r="AG11" s="57">
        <f t="shared" ref="AG11:AJ11" si="24">SUM(AG6,AG7,AG8)</f>
        <v>-47.291451972001369</v>
      </c>
      <c r="AH11" s="57">
        <f t="shared" si="24"/>
        <v>86.291451972001369</v>
      </c>
      <c r="AI11" s="57">
        <f t="shared" si="24"/>
        <v>261</v>
      </c>
      <c r="AJ11" s="57">
        <f t="shared" si="24"/>
        <v>-121</v>
      </c>
      <c r="AK11" s="58">
        <f t="shared" ref="AK11" si="25">SUM(AK6,AK7,AK8)</f>
        <v>-272.55888917400443</v>
      </c>
    </row>
    <row r="12" spans="2:37" s="10" customFormat="1" ht="9" customHeight="1" x14ac:dyDescent="0.25">
      <c r="D12" s="31"/>
      <c r="E12" s="43"/>
      <c r="F12" s="43"/>
      <c r="G12" s="43"/>
      <c r="H12" s="43"/>
      <c r="I12" s="43"/>
      <c r="J12" s="43"/>
      <c r="K12" s="43"/>
      <c r="L12" s="43"/>
      <c r="M12" s="43"/>
      <c r="N12" s="47"/>
      <c r="O12" s="47"/>
      <c r="P12" s="47"/>
      <c r="Q12" s="47"/>
      <c r="R12" s="47"/>
      <c r="S12" s="47"/>
      <c r="T12" s="47"/>
      <c r="U12" s="47"/>
    </row>
    <row r="13" spans="2:37" s="10" customFormat="1" x14ac:dyDescent="0.25">
      <c r="D13" s="19"/>
      <c r="E13" s="80"/>
      <c r="F13" s="80"/>
      <c r="G13" s="80"/>
      <c r="H13" s="80"/>
      <c r="I13" s="80"/>
      <c r="J13" s="80"/>
      <c r="K13" s="80"/>
      <c r="L13" s="80"/>
      <c r="M13" s="80"/>
      <c r="N13" s="27"/>
      <c r="O13" s="27"/>
      <c r="P13" s="27"/>
      <c r="Q13" s="27"/>
      <c r="R13" s="27"/>
      <c r="S13" s="27"/>
      <c r="T13" s="27"/>
      <c r="U13" s="27" t="s">
        <v>29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 t="s">
        <v>29</v>
      </c>
    </row>
    <row r="14" spans="2:37" s="10" customFormat="1" x14ac:dyDescent="0.25">
      <c r="D14" s="19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</row>
    <row r="15" spans="2:37" s="10" customFormat="1" x14ac:dyDescent="0.25">
      <c r="D15" s="31"/>
      <c r="E15" s="43"/>
      <c r="F15" s="43"/>
      <c r="G15" s="43"/>
      <c r="H15" s="43"/>
      <c r="I15" s="43"/>
      <c r="J15" s="43"/>
      <c r="K15" s="43"/>
      <c r="L15" s="43"/>
      <c r="M15" s="43"/>
      <c r="N15" s="47"/>
      <c r="O15" s="47"/>
      <c r="P15" s="47"/>
      <c r="Q15" s="47"/>
      <c r="R15" s="47"/>
      <c r="S15" s="47"/>
      <c r="T15" s="47"/>
      <c r="U15" s="47"/>
    </row>
    <row r="16" spans="2:37" s="10" customFormat="1" ht="15" thickBot="1" x14ac:dyDescent="0.3">
      <c r="D16" s="23"/>
      <c r="E16" s="45" t="s">
        <v>16</v>
      </c>
      <c r="F16" s="45" t="s">
        <v>17</v>
      </c>
      <c r="G16" s="45" t="s">
        <v>87</v>
      </c>
      <c r="H16" s="45" t="s">
        <v>91</v>
      </c>
      <c r="I16" s="45" t="s">
        <v>94</v>
      </c>
      <c r="J16" s="45" t="s">
        <v>190</v>
      </c>
      <c r="K16" s="45" t="s">
        <v>215</v>
      </c>
      <c r="L16" s="45" t="s">
        <v>217</v>
      </c>
      <c r="M16" s="45" t="s">
        <v>219</v>
      </c>
      <c r="N16" s="45" t="s">
        <v>221</v>
      </c>
      <c r="O16" s="45" t="s">
        <v>224</v>
      </c>
      <c r="P16" s="45" t="s">
        <v>227</v>
      </c>
      <c r="Q16" s="45" t="s">
        <v>229</v>
      </c>
      <c r="R16" s="45" t="s">
        <v>233</v>
      </c>
      <c r="S16" s="45" t="s">
        <v>234</v>
      </c>
      <c r="T16" s="73" t="s">
        <v>237</v>
      </c>
      <c r="U16" s="81" t="s">
        <v>2</v>
      </c>
      <c r="W16" s="45" t="s">
        <v>41</v>
      </c>
      <c r="X16" s="45" t="s">
        <v>88</v>
      </c>
      <c r="Y16" s="45" t="s">
        <v>92</v>
      </c>
      <c r="Z16" s="45" t="s">
        <v>93</v>
      </c>
      <c r="AA16" s="45" t="s">
        <v>191</v>
      </c>
      <c r="AB16" s="45" t="s">
        <v>216</v>
      </c>
      <c r="AC16" s="45" t="s">
        <v>218</v>
      </c>
      <c r="AD16" s="45" t="s">
        <v>220</v>
      </c>
      <c r="AE16" s="45" t="s">
        <v>222</v>
      </c>
      <c r="AF16" s="45" t="s">
        <v>225</v>
      </c>
      <c r="AG16" s="45" t="s">
        <v>228</v>
      </c>
      <c r="AH16" s="45" t="s">
        <v>230</v>
      </c>
      <c r="AI16" s="45" t="s">
        <v>231</v>
      </c>
      <c r="AJ16" s="45" t="s">
        <v>235</v>
      </c>
      <c r="AK16" s="73" t="s">
        <v>238</v>
      </c>
    </row>
    <row r="17" spans="4:37" s="10" customFormat="1" x14ac:dyDescent="0.25">
      <c r="D17" s="46" t="s">
        <v>39</v>
      </c>
      <c r="E17" s="47">
        <f t="shared" ref="E17:J17" si="26">-E7/E6</f>
        <v>0.60751173708920192</v>
      </c>
      <c r="F17" s="47">
        <f t="shared" si="26"/>
        <v>0.40425531914893614</v>
      </c>
      <c r="G17" s="47">
        <f t="shared" si="26"/>
        <v>0.4721549636803874</v>
      </c>
      <c r="H17" s="47">
        <f t="shared" si="26"/>
        <v>0.51433389544688024</v>
      </c>
      <c r="I17" s="47">
        <f t="shared" si="26"/>
        <v>0.61578266494178524</v>
      </c>
      <c r="J17" s="47">
        <f t="shared" si="26"/>
        <v>0.59042553191489366</v>
      </c>
      <c r="K17" s="47">
        <f t="shared" ref="K17" si="27">-K7/K6</f>
        <v>0.51923076923076927</v>
      </c>
      <c r="L17" s="47">
        <f t="shared" ref="L17:N17" si="28">-L7/L6</f>
        <v>0.4274808618329794</v>
      </c>
      <c r="M17" s="47">
        <f t="shared" si="28"/>
        <v>0.37832874196510557</v>
      </c>
      <c r="N17" s="47">
        <f t="shared" si="28"/>
        <v>9.2949588198026969E-2</v>
      </c>
      <c r="O17" s="47">
        <f t="shared" ref="O17:R17" si="29">-O7/O6</f>
        <v>0.11949685534591195</v>
      </c>
      <c r="P17" s="47">
        <f t="shared" si="29"/>
        <v>0.193799789377364</v>
      </c>
      <c r="Q17" s="47">
        <f t="shared" si="29"/>
        <v>0.24070450097847357</v>
      </c>
      <c r="R17" s="47">
        <f t="shared" si="29"/>
        <v>0.39544962080173346</v>
      </c>
      <c r="S17" s="47">
        <f t="shared" ref="S17:T17" si="30">-S7/S6</f>
        <v>0.47797468354430378</v>
      </c>
      <c r="T17" s="48">
        <f t="shared" si="30"/>
        <v>0.48825350172931126</v>
      </c>
      <c r="U17" s="68">
        <f>(ROUND(T17,3)-ROUND(P17,3))*100</f>
        <v>29.4</v>
      </c>
      <c r="W17" s="47">
        <f t="shared" ref="W17:AC17" si="31">-W7/W6</f>
        <v>0.40425531914893614</v>
      </c>
      <c r="X17" s="47">
        <f t="shared" si="31"/>
        <v>0.5617977528089888</v>
      </c>
      <c r="Y17" s="47">
        <f t="shared" si="31"/>
        <v>0.61111111111111116</v>
      </c>
      <c r="Z17" s="47">
        <f t="shared" si="31"/>
        <v>0.95</v>
      </c>
      <c r="AA17" s="47">
        <f t="shared" si="31"/>
        <v>0.59042553191489366</v>
      </c>
      <c r="AB17" s="47">
        <f t="shared" ref="AB17" si="32">-AB7/AB6</f>
        <v>0.46052631578947367</v>
      </c>
      <c r="AC17" s="47">
        <f t="shared" si="31"/>
        <v>0.29944195941852492</v>
      </c>
      <c r="AD17" s="47">
        <f t="shared" ref="AD17" si="33">-AD7/AD6</f>
        <v>0.2847063270165055</v>
      </c>
      <c r="AE17" s="47">
        <f t="shared" ref="AE17:AF17" si="34">-AE7/AE6</f>
        <v>9.2949588198026969E-2</v>
      </c>
      <c r="AF17" s="47">
        <f t="shared" si="34"/>
        <v>0.14566051199714569</v>
      </c>
      <c r="AG17" s="47">
        <f t="shared" ref="AG17:AH17" si="35">-AG7/AG6</f>
        <v>0.31801846640867876</v>
      </c>
      <c r="AH17" s="47">
        <f t="shared" si="35"/>
        <v>0.34818595448923195</v>
      </c>
      <c r="AI17" s="47">
        <f t="shared" ref="AI17:AJ17" si="36">-AI7/AI6</f>
        <v>0.39544962080173346</v>
      </c>
      <c r="AJ17" s="47">
        <f t="shared" si="36"/>
        <v>0.55038022813688214</v>
      </c>
      <c r="AK17" s="48">
        <f t="shared" ref="AK17" si="37">-AK7/AK6</f>
        <v>0.50612994433546687</v>
      </c>
    </row>
    <row r="18" spans="4:37" s="10" customFormat="1" ht="15" thickBot="1" x14ac:dyDescent="0.3">
      <c r="D18" s="46" t="s">
        <v>40</v>
      </c>
      <c r="E18" s="47">
        <f t="shared" ref="E18:J18" si="38">-E8/E6</f>
        <v>6.1971830985915494E-2</v>
      </c>
      <c r="F18" s="47">
        <f t="shared" si="38"/>
        <v>0.15319148936170213</v>
      </c>
      <c r="G18" s="47">
        <f t="shared" si="38"/>
        <v>0.10411622276029056</v>
      </c>
      <c r="H18" s="47">
        <f t="shared" si="38"/>
        <v>9.6121416526138273E-2</v>
      </c>
      <c r="I18" s="47">
        <f t="shared" si="38"/>
        <v>7.6326002587322125E-2</v>
      </c>
      <c r="J18" s="47">
        <f t="shared" si="38"/>
        <v>0.72340425531914898</v>
      </c>
      <c r="K18" s="47">
        <f t="shared" ref="K18" si="39">-K8/K6</f>
        <v>0.64182692307692313</v>
      </c>
      <c r="L18" s="47">
        <f t="shared" ref="L18:N18" si="40">-L8/L6</f>
        <v>0.6786345467770053</v>
      </c>
      <c r="M18" s="47">
        <f t="shared" si="40"/>
        <v>0.92653810835629014</v>
      </c>
      <c r="N18" s="47">
        <f t="shared" si="40"/>
        <v>0.56533622952303375</v>
      </c>
      <c r="O18" s="47">
        <f t="shared" ref="O18:R18" si="41">-O8/O6</f>
        <v>0.98652291105121293</v>
      </c>
      <c r="P18" s="47">
        <f t="shared" si="41"/>
        <v>0.89912558916443774</v>
      </c>
      <c r="Q18" s="47">
        <f t="shared" si="41"/>
        <v>0.79021526418786692</v>
      </c>
      <c r="R18" s="47">
        <f t="shared" si="41"/>
        <v>0.32177681473456121</v>
      </c>
      <c r="S18" s="47">
        <f t="shared" ref="S18:T18" si="42">-S8/S6</f>
        <v>0.45113924050632909</v>
      </c>
      <c r="T18" s="48">
        <f t="shared" si="42"/>
        <v>0.55436157754160642</v>
      </c>
      <c r="U18" s="68">
        <f t="shared" ref="U18:U19" si="43">(ROUND(T18,3)-ROUND(P18,3))*100</f>
        <v>-34.5</v>
      </c>
      <c r="W18" s="47">
        <f t="shared" ref="W18:AC18" si="44">-W8/W6</f>
        <v>0.15319148936170213</v>
      </c>
      <c r="X18" s="47">
        <f t="shared" si="44"/>
        <v>3.9325842696629212E-2</v>
      </c>
      <c r="Y18" s="47">
        <f t="shared" si="44"/>
        <v>7.7777777777777779E-2</v>
      </c>
      <c r="Z18" s="47">
        <f t="shared" si="44"/>
        <v>1.1111111111111112E-2</v>
      </c>
      <c r="AA18" s="47">
        <f t="shared" si="44"/>
        <v>0.72340425531914898</v>
      </c>
      <c r="AB18" s="47">
        <f t="shared" ref="AB18" si="45">-AB8/AB6</f>
        <v>0.57456140350877194</v>
      </c>
      <c r="AC18" s="47">
        <f t="shared" si="44"/>
        <v>0.73000035054408707</v>
      </c>
      <c r="AD18" s="47">
        <f t="shared" ref="AD18" si="46">-AD8/AD6</f>
        <v>1.398731986703772</v>
      </c>
      <c r="AE18" s="47">
        <f t="shared" ref="AE18:AF18" si="47">-AE8/AE6</f>
        <v>0.56533622952303375</v>
      </c>
      <c r="AF18" s="47">
        <f t="shared" si="47"/>
        <v>1.4016234055838019</v>
      </c>
      <c r="AG18" s="47">
        <f t="shared" ref="AG18:AH18" si="48">-AG8/AG6</f>
        <v>0.75301588512152973</v>
      </c>
      <c r="AH18" s="47">
        <f t="shared" si="48"/>
        <v>0.54064886390039624</v>
      </c>
      <c r="AI18" s="47">
        <f t="shared" ref="AI18:AJ18" si="49">-AI8/AI6</f>
        <v>0.32177681473456121</v>
      </c>
      <c r="AJ18" s="47">
        <f t="shared" si="49"/>
        <v>0.56463878326996197</v>
      </c>
      <c r="AK18" s="48">
        <f t="shared" ref="AK18" si="50">-AK8/AK6</f>
        <v>0.73388106611236792</v>
      </c>
    </row>
    <row r="19" spans="4:37" s="10" customFormat="1" ht="15" thickBot="1" x14ac:dyDescent="0.3">
      <c r="D19" s="40" t="s">
        <v>36</v>
      </c>
      <c r="E19" s="49">
        <f t="shared" ref="E19:J19" si="51">-(E7+E8)/E6</f>
        <v>0.66948356807511733</v>
      </c>
      <c r="F19" s="49">
        <f t="shared" si="51"/>
        <v>0.55744680851063833</v>
      </c>
      <c r="G19" s="49">
        <f t="shared" si="51"/>
        <v>0.57627118644067798</v>
      </c>
      <c r="H19" s="49">
        <f t="shared" si="51"/>
        <v>0.6104553119730185</v>
      </c>
      <c r="I19" s="49">
        <f t="shared" si="51"/>
        <v>0.69210866752910738</v>
      </c>
      <c r="J19" s="49">
        <f t="shared" si="51"/>
        <v>1.3138297872340425</v>
      </c>
      <c r="K19" s="49">
        <f t="shared" ref="K19" si="52">-(K7+K8)/K6</f>
        <v>1.1610576923076923</v>
      </c>
      <c r="L19" s="49">
        <f t="shared" ref="L19:N19" si="53">-(L7+L8)/L6</f>
        <v>1.1061154086099847</v>
      </c>
      <c r="M19" s="49">
        <f t="shared" si="53"/>
        <v>1.3048668503213958</v>
      </c>
      <c r="N19" s="49">
        <f t="shared" si="53"/>
        <v>0.65828581772106065</v>
      </c>
      <c r="O19" s="49">
        <f t="shared" ref="O19:R19" si="54">-(O7+O8)/O6</f>
        <v>1.106019766397125</v>
      </c>
      <c r="P19" s="49">
        <f t="shared" si="54"/>
        <v>1.0929253785418018</v>
      </c>
      <c r="Q19" s="49">
        <f t="shared" si="54"/>
        <v>1.0309197651663404</v>
      </c>
      <c r="R19" s="49">
        <f t="shared" si="54"/>
        <v>0.71722643553629473</v>
      </c>
      <c r="S19" s="49">
        <f t="shared" ref="S19:T19" si="55">-(S7+S8)/S6</f>
        <v>0.92911392405063287</v>
      </c>
      <c r="T19" s="50">
        <f t="shared" si="55"/>
        <v>1.0426150792709177</v>
      </c>
      <c r="U19" s="82">
        <f t="shared" si="43"/>
        <v>-5.0000000000000044</v>
      </c>
      <c r="W19" s="49">
        <f t="shared" ref="W19:AC19" si="56">-(W7+W8)/W6</f>
        <v>0.55744680851063833</v>
      </c>
      <c r="X19" s="49">
        <f t="shared" si="56"/>
        <v>0.601123595505618</v>
      </c>
      <c r="Y19" s="49">
        <f t="shared" si="56"/>
        <v>0.68888888888888888</v>
      </c>
      <c r="Z19" s="49">
        <f t="shared" si="56"/>
        <v>0.96111111111111114</v>
      </c>
      <c r="AA19" s="49">
        <f t="shared" si="56"/>
        <v>1.3138297872340425</v>
      </c>
      <c r="AB19" s="49">
        <f t="shared" ref="AB19" si="57">-(AB7+AB8)/AB6</f>
        <v>1.0350877192982457</v>
      </c>
      <c r="AC19" s="49">
        <f t="shared" si="56"/>
        <v>1.029442309962612</v>
      </c>
      <c r="AD19" s="49">
        <f t="shared" ref="AD19" si="58">-(AD7+AD8)/AD6</f>
        <v>1.6834383137202777</v>
      </c>
      <c r="AE19" s="49">
        <f t="shared" ref="AE19:AF19" si="59">-(AE7+AE8)/AE6</f>
        <v>0.65828581772106065</v>
      </c>
      <c r="AF19" s="49">
        <f t="shared" si="59"/>
        <v>1.5472839175809474</v>
      </c>
      <c r="AG19" s="49">
        <f t="shared" ref="AG19:AH19" si="60">-(AG7+AG8)/AG6</f>
        <v>1.0710343515302085</v>
      </c>
      <c r="AH19" s="49">
        <f t="shared" si="60"/>
        <v>0.88883481838962819</v>
      </c>
      <c r="AI19" s="49">
        <f t="shared" ref="AI19:AJ19" si="61">-(AI7+AI8)/AI6</f>
        <v>0.71722643553629473</v>
      </c>
      <c r="AJ19" s="49">
        <f t="shared" si="61"/>
        <v>1.1150190114068441</v>
      </c>
      <c r="AK19" s="50">
        <f t="shared" ref="AK19" si="62">-(AK7+AK8)/AK6</f>
        <v>1.2400110104478348</v>
      </c>
    </row>
  </sheetData>
  <hyperlinks>
    <hyperlink ref="B2" location="'Suplemento Financiero&gt;&gt;&gt;'!A1" display="ÍNDICE" xr:uid="{C6BE4155-13A2-42F8-8B0E-14710819BCDD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AA5:AA11 AE5:AE10 AI5:AI10" formula="1"/>
    <ignoredError sqref="AI17:AI19" evalErro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F00B-3D3E-4A15-B4E1-0D680B93D6C0}">
  <sheetPr>
    <tabColor theme="1"/>
  </sheetPr>
  <dimension ref="B2"/>
  <sheetViews>
    <sheetView showGridLines="0" workbookViewId="0"/>
  </sheetViews>
  <sheetFormatPr baseColWidth="10" defaultRowHeight="15" x14ac:dyDescent="0.25"/>
  <cols>
    <col min="1" max="1" width="4.5703125" customWidth="1"/>
  </cols>
  <sheetData>
    <row r="2" spans="2:2" x14ac:dyDescent="0.25">
      <c r="B2" s="11" t="s">
        <v>27</v>
      </c>
    </row>
  </sheetData>
  <hyperlinks>
    <hyperlink ref="B2" location="'Suplemento Financiero&gt;&gt;&gt;'!A1" display="ÍNDICE" xr:uid="{2A176E09-0472-4593-BDB8-CFE0AED5B9C0}"/>
  </hyperlinks>
  <pageMargins left="0.7" right="0.7" top="0.75" bottom="0.75" header="0.3" footer="0.3"/>
  <headerFooter>
    <oddHeader>&amp;L&amp;"Aptos"&amp;10&amp;K000000 Interno&amp;1#_x000D_</oddHeader>
    <oddFooter>&amp;C_x000D_&amp;1#&amp;"Aptos"&amp;8&amp;K000000 Uso Interno - No compartir fuera de la organización.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4BB4A-F684-4EED-85A6-1D461D191787}">
  <sheetPr>
    <tabColor theme="2" tint="-9.9978637043366805E-2"/>
  </sheetPr>
  <dimension ref="B1:M38"/>
  <sheetViews>
    <sheetView showGridLines="0" zoomScaleNormal="100" workbookViewId="0"/>
  </sheetViews>
  <sheetFormatPr baseColWidth="10" defaultColWidth="11.42578125" defaultRowHeight="14.25" x14ac:dyDescent="0.25"/>
  <cols>
    <col min="1" max="1" width="1.5703125" style="13" customWidth="1"/>
    <col min="2" max="2" width="10.5703125" style="13" customWidth="1"/>
    <col min="3" max="3" width="1.5703125" style="13" customWidth="1"/>
    <col min="4" max="4" width="57.85546875" style="13" bestFit="1" customWidth="1"/>
    <col min="5" max="12" width="13.28515625" style="13" customWidth="1"/>
    <col min="13" max="13" width="13.140625" style="13" customWidth="1"/>
    <col min="14" max="16384" width="11.42578125" style="13"/>
  </cols>
  <sheetData>
    <row r="1" spans="2:13" ht="16.5" customHeight="1" x14ac:dyDescent="0.25">
      <c r="B1" s="12"/>
    </row>
    <row r="2" spans="2:13" ht="18.75" customHeight="1" thickBot="1" x14ac:dyDescent="0.3">
      <c r="B2" s="11" t="s">
        <v>27</v>
      </c>
      <c r="D2" s="14" t="s">
        <v>193</v>
      </c>
      <c r="E2" s="15"/>
      <c r="F2" s="15"/>
      <c r="G2" s="15"/>
      <c r="H2" s="15"/>
      <c r="I2" s="15"/>
      <c r="J2" s="15"/>
      <c r="K2" s="15"/>
      <c r="L2" s="15"/>
      <c r="M2" s="15"/>
    </row>
    <row r="3" spans="2:13" x14ac:dyDescent="0.25">
      <c r="D3" s="159"/>
      <c r="E3" s="159"/>
      <c r="F3" s="159"/>
      <c r="G3" s="159"/>
      <c r="H3" s="159"/>
      <c r="I3" s="159"/>
      <c r="J3" s="159"/>
      <c r="K3" s="159"/>
      <c r="L3" s="159"/>
    </row>
    <row r="4" spans="2:13" ht="15" thickBot="1" x14ac:dyDescent="0.3">
      <c r="D4" s="16" t="s">
        <v>28</v>
      </c>
      <c r="E4" s="33" t="s">
        <v>6</v>
      </c>
      <c r="F4" s="33" t="s">
        <v>3</v>
      </c>
      <c r="G4" s="33" t="s">
        <v>4</v>
      </c>
      <c r="H4" s="33" t="s">
        <v>14</v>
      </c>
      <c r="I4" s="33" t="s">
        <v>16</v>
      </c>
      <c r="J4" s="33" t="s">
        <v>94</v>
      </c>
      <c r="K4" s="33" t="s">
        <v>219</v>
      </c>
      <c r="L4" s="33" t="s">
        <v>229</v>
      </c>
      <c r="M4" s="34" t="s">
        <v>237</v>
      </c>
    </row>
    <row r="5" spans="2:13" x14ac:dyDescent="0.25">
      <c r="B5" s="164"/>
      <c r="D5" s="46" t="s">
        <v>149</v>
      </c>
      <c r="E5" s="54">
        <v>166776</v>
      </c>
      <c r="F5" s="54">
        <v>144937</v>
      </c>
      <c r="G5" s="54">
        <v>162500</v>
      </c>
      <c r="H5" s="54">
        <v>115788</v>
      </c>
      <c r="I5" s="54">
        <v>51661</v>
      </c>
      <c r="J5" s="54">
        <v>41746</v>
      </c>
      <c r="K5" s="54">
        <v>16709.437029999997</v>
      </c>
      <c r="L5" s="54">
        <v>16988.248589999996</v>
      </c>
      <c r="M5" s="55">
        <v>21456.766509999998</v>
      </c>
    </row>
    <row r="6" spans="2:13" x14ac:dyDescent="0.25">
      <c r="B6" s="164"/>
      <c r="D6" s="46" t="s">
        <v>198</v>
      </c>
      <c r="E6" s="54">
        <f t="shared" ref="E6:J6" si="0">SUM(E7:E8)</f>
        <v>782715</v>
      </c>
      <c r="F6" s="54">
        <f t="shared" si="0"/>
        <v>834498</v>
      </c>
      <c r="G6" s="54">
        <f t="shared" si="0"/>
        <v>917074</v>
      </c>
      <c r="H6" s="54">
        <f t="shared" si="0"/>
        <v>864978</v>
      </c>
      <c r="I6" s="54">
        <f t="shared" si="0"/>
        <v>739664</v>
      </c>
      <c r="J6" s="54">
        <f t="shared" si="0"/>
        <v>871806</v>
      </c>
      <c r="K6" s="54">
        <f t="shared" ref="K6:M6" si="1">SUM(K7:K8)</f>
        <v>975943.3824</v>
      </c>
      <c r="L6" s="54">
        <f t="shared" si="1"/>
        <v>1135671.70148</v>
      </c>
      <c r="M6" s="55">
        <f t="shared" si="1"/>
        <v>1209056.3051</v>
      </c>
    </row>
    <row r="7" spans="2:13" x14ac:dyDescent="0.25">
      <c r="D7" s="22" t="s">
        <v>151</v>
      </c>
      <c r="E7" s="54">
        <v>88763</v>
      </c>
      <c r="F7" s="54">
        <v>116688</v>
      </c>
      <c r="G7" s="54">
        <v>125855</v>
      </c>
      <c r="H7" s="54">
        <v>153963</v>
      </c>
      <c r="I7" s="54">
        <v>120886</v>
      </c>
      <c r="J7" s="54">
        <v>117523</v>
      </c>
      <c r="K7" s="54">
        <v>132793.37106999999</v>
      </c>
      <c r="L7" s="54">
        <v>143357.26788999999</v>
      </c>
      <c r="M7" s="55">
        <v>135466.98864</v>
      </c>
    </row>
    <row r="8" spans="2:13" x14ac:dyDescent="0.25">
      <c r="D8" s="22" t="s">
        <v>153</v>
      </c>
      <c r="E8" s="54">
        <v>693952</v>
      </c>
      <c r="F8" s="54">
        <v>717810</v>
      </c>
      <c r="G8" s="54">
        <v>791219</v>
      </c>
      <c r="H8" s="54">
        <v>711015</v>
      </c>
      <c r="I8" s="54">
        <v>618778</v>
      </c>
      <c r="J8" s="54">
        <v>754283</v>
      </c>
      <c r="K8" s="54">
        <v>843150.01133000001</v>
      </c>
      <c r="L8" s="54">
        <v>992314.43359000003</v>
      </c>
      <c r="M8" s="55">
        <v>1073589.3164599999</v>
      </c>
    </row>
    <row r="9" spans="2:13" x14ac:dyDescent="0.25">
      <c r="B9" s="164"/>
      <c r="D9" s="46" t="s">
        <v>199</v>
      </c>
      <c r="E9" s="54">
        <v>115951</v>
      </c>
      <c r="F9" s="54">
        <v>106760</v>
      </c>
      <c r="G9" s="54">
        <v>110373</v>
      </c>
      <c r="H9" s="54">
        <v>120615</v>
      </c>
      <c r="I9" s="54">
        <v>123448</v>
      </c>
      <c r="J9" s="54">
        <v>118303</v>
      </c>
      <c r="K9" s="54">
        <v>136255.52967000008</v>
      </c>
      <c r="L9" s="54">
        <v>125542.70918000001</v>
      </c>
      <c r="M9" s="55">
        <v>137229.69441000003</v>
      </c>
    </row>
    <row r="10" spans="2:13" x14ac:dyDescent="0.25">
      <c r="B10" s="164"/>
      <c r="D10" s="46" t="s">
        <v>155</v>
      </c>
      <c r="E10" s="54">
        <v>0</v>
      </c>
      <c r="F10" s="54">
        <v>0</v>
      </c>
      <c r="G10" s="54">
        <v>0</v>
      </c>
      <c r="H10" s="54">
        <v>0</v>
      </c>
      <c r="I10" s="54">
        <v>7808</v>
      </c>
      <c r="J10" s="54">
        <v>5492</v>
      </c>
      <c r="K10" s="54">
        <v>4332.0596699999996</v>
      </c>
      <c r="L10" s="54">
        <v>4950.49136</v>
      </c>
      <c r="M10" s="55">
        <v>0</v>
      </c>
    </row>
    <row r="11" spans="2:13" x14ac:dyDescent="0.25">
      <c r="B11" s="164"/>
      <c r="D11" s="46" t="s">
        <v>200</v>
      </c>
      <c r="E11" s="54">
        <v>7318</v>
      </c>
      <c r="F11" s="54">
        <v>9517</v>
      </c>
      <c r="G11" s="54">
        <v>12477</v>
      </c>
      <c r="H11" s="54">
        <v>20153</v>
      </c>
      <c r="I11" s="54">
        <v>19263</v>
      </c>
      <c r="J11" s="54">
        <v>29214</v>
      </c>
      <c r="K11" s="54">
        <v>31001.792169999993</v>
      </c>
      <c r="L11" s="54">
        <v>27210.009479999997</v>
      </c>
      <c r="M11" s="55">
        <v>32138.894689999997</v>
      </c>
    </row>
    <row r="12" spans="2:13" x14ac:dyDescent="0.25">
      <c r="B12" s="164"/>
      <c r="D12" s="46" t="s">
        <v>157</v>
      </c>
      <c r="E12" s="54">
        <f t="shared" ref="E12:J12" si="2">SUM(E13:E14)</f>
        <v>110844</v>
      </c>
      <c r="F12" s="54">
        <f t="shared" si="2"/>
        <v>114588</v>
      </c>
      <c r="G12" s="54">
        <f t="shared" si="2"/>
        <v>111282</v>
      </c>
      <c r="H12" s="54">
        <f t="shared" si="2"/>
        <v>110721</v>
      </c>
      <c r="I12" s="54">
        <f t="shared" si="2"/>
        <v>110044</v>
      </c>
      <c r="J12" s="54">
        <f t="shared" si="2"/>
        <v>101601</v>
      </c>
      <c r="K12" s="54">
        <f t="shared" ref="K12:M12" si="3">SUM(K13:K14)</f>
        <v>100806.45402999999</v>
      </c>
      <c r="L12" s="54">
        <f t="shared" si="3"/>
        <v>103414.21927</v>
      </c>
      <c r="M12" s="55">
        <f t="shared" si="3"/>
        <v>109944.74918000003</v>
      </c>
    </row>
    <row r="13" spans="2:13" x14ac:dyDescent="0.25">
      <c r="D13" s="22" t="s">
        <v>158</v>
      </c>
      <c r="E13" s="54">
        <v>43386</v>
      </c>
      <c r="F13" s="54">
        <v>47918</v>
      </c>
      <c r="G13" s="54">
        <v>45334</v>
      </c>
      <c r="H13" s="54">
        <v>45264</v>
      </c>
      <c r="I13" s="54">
        <v>45368</v>
      </c>
      <c r="J13" s="54">
        <v>43082</v>
      </c>
      <c r="K13" s="54">
        <v>42353.970540000002</v>
      </c>
      <c r="L13" s="54">
        <v>42474.095370000003</v>
      </c>
      <c r="M13" s="55">
        <v>41832.624060000016</v>
      </c>
    </row>
    <row r="14" spans="2:13" x14ac:dyDescent="0.25">
      <c r="D14" s="22" t="s">
        <v>159</v>
      </c>
      <c r="E14" s="54">
        <v>67458</v>
      </c>
      <c r="F14" s="54">
        <v>66670</v>
      </c>
      <c r="G14" s="54">
        <v>65948</v>
      </c>
      <c r="H14" s="54">
        <v>65457</v>
      </c>
      <c r="I14" s="54">
        <v>64676</v>
      </c>
      <c r="J14" s="54">
        <v>58519</v>
      </c>
      <c r="K14" s="54">
        <v>58452.483489999991</v>
      </c>
      <c r="L14" s="54">
        <v>60940.123899999991</v>
      </c>
      <c r="M14" s="55">
        <v>68112.125120000012</v>
      </c>
    </row>
    <row r="15" spans="2:13" x14ac:dyDescent="0.25">
      <c r="B15" s="164"/>
      <c r="D15" s="46" t="s">
        <v>160</v>
      </c>
      <c r="E15" s="54">
        <v>7593</v>
      </c>
      <c r="F15" s="54">
        <v>11845</v>
      </c>
      <c r="G15" s="54">
        <v>12688</v>
      </c>
      <c r="H15" s="54">
        <v>14121</v>
      </c>
      <c r="I15" s="54">
        <v>14482</v>
      </c>
      <c r="J15" s="54">
        <v>29188</v>
      </c>
      <c r="K15" s="54">
        <v>44392.16951</v>
      </c>
      <c r="L15" s="54">
        <v>51778.396279999994</v>
      </c>
      <c r="M15" s="55">
        <v>61693.204739999972</v>
      </c>
    </row>
    <row r="16" spans="2:13" ht="15" thickBot="1" x14ac:dyDescent="0.3">
      <c r="B16" s="164"/>
      <c r="D16" s="46" t="s">
        <v>161</v>
      </c>
      <c r="E16" s="54">
        <v>109552</v>
      </c>
      <c r="F16" s="54">
        <v>114481</v>
      </c>
      <c r="G16" s="54">
        <v>110139</v>
      </c>
      <c r="H16" s="54">
        <v>122102</v>
      </c>
      <c r="I16" s="54">
        <v>129045</v>
      </c>
      <c r="J16" s="54">
        <v>114223</v>
      </c>
      <c r="K16" s="54">
        <v>115359.34513000002</v>
      </c>
      <c r="L16" s="54">
        <v>121579.36747000003</v>
      </c>
      <c r="M16" s="55">
        <v>136483.26517000003</v>
      </c>
    </row>
    <row r="17" spans="2:13" ht="15" thickBot="1" x14ac:dyDescent="0.3">
      <c r="D17" s="160" t="s">
        <v>162</v>
      </c>
      <c r="E17" s="41">
        <f>SUM(E5,E6,E9,E11,E12,E15,E16)</f>
        <v>1300749</v>
      </c>
      <c r="F17" s="41">
        <f t="shared" ref="F17:H17" si="4">SUM(F5,F6,F9,F11,F12,F15,F16)</f>
        <v>1336626</v>
      </c>
      <c r="G17" s="41">
        <f t="shared" si="4"/>
        <v>1436533</v>
      </c>
      <c r="H17" s="41">
        <f t="shared" si="4"/>
        <v>1368478</v>
      </c>
      <c r="I17" s="41">
        <f>SUM(I5,I6,I9,I11,I12,I15,I16,I10)</f>
        <v>1195415</v>
      </c>
      <c r="J17" s="41">
        <f>SUM(J5,J6,J9,J11,J12,J15,J16,J10)</f>
        <v>1311573</v>
      </c>
      <c r="K17" s="41">
        <f>SUM(K5,K6,K9,K11,K12,K15,K16,K10)</f>
        <v>1424800.1696100002</v>
      </c>
      <c r="L17" s="41">
        <f>SUM(L5,L6,L9,L11,L12,L15,L16,L10)</f>
        <v>1587135.1431100001</v>
      </c>
      <c r="M17" s="42">
        <f>SUM(M5,M6,M9,M11,M12,M15,M16,M10)</f>
        <v>1708002.8798</v>
      </c>
    </row>
    <row r="18" spans="2:13" s="10" customFormat="1" ht="9" customHeight="1" x14ac:dyDescent="0.25">
      <c r="D18" s="31"/>
      <c r="E18" s="43"/>
      <c r="F18" s="43"/>
      <c r="G18" s="43"/>
      <c r="H18" s="43"/>
      <c r="I18" s="43"/>
      <c r="J18" s="43"/>
      <c r="K18" s="43"/>
      <c r="L18" s="43"/>
      <c r="M18" s="43"/>
    </row>
    <row r="19" spans="2:13" s="10" customFormat="1" x14ac:dyDescent="0.25">
      <c r="D19" s="19"/>
      <c r="E19" s="80"/>
      <c r="F19" s="80"/>
      <c r="G19" s="80"/>
      <c r="H19" s="161"/>
      <c r="I19" s="161"/>
      <c r="J19" s="27"/>
      <c r="K19" s="27"/>
      <c r="L19" s="27"/>
      <c r="M19" s="27" t="s">
        <v>29</v>
      </c>
    </row>
    <row r="20" spans="2:13" x14ac:dyDescent="0.25">
      <c r="D20" s="162"/>
      <c r="E20" s="163"/>
      <c r="F20" s="163"/>
      <c r="G20" s="163"/>
      <c r="H20" s="163"/>
      <c r="I20" s="163"/>
      <c r="J20" s="163"/>
      <c r="K20" s="163"/>
      <c r="L20" s="163"/>
    </row>
    <row r="21" spans="2:13" x14ac:dyDescent="0.25">
      <c r="D21" s="164"/>
      <c r="E21" s="164"/>
      <c r="F21" s="164"/>
      <c r="G21" s="164"/>
      <c r="H21" s="164"/>
      <c r="I21" s="164"/>
      <c r="J21" s="164"/>
      <c r="K21" s="164"/>
      <c r="L21" s="164"/>
    </row>
    <row r="22" spans="2:13" ht="15" thickBot="1" x14ac:dyDescent="0.3">
      <c r="D22" s="16" t="s">
        <v>42</v>
      </c>
      <c r="E22" s="33" t="s">
        <v>6</v>
      </c>
      <c r="F22" s="33" t="s">
        <v>3</v>
      </c>
      <c r="G22" s="33" t="s">
        <v>4</v>
      </c>
      <c r="H22" s="33" t="s">
        <v>14</v>
      </c>
      <c r="I22" s="33" t="s">
        <v>16</v>
      </c>
      <c r="J22" s="33" t="s">
        <v>94</v>
      </c>
      <c r="K22" s="33" t="s">
        <v>219</v>
      </c>
      <c r="L22" s="33" t="s">
        <v>229</v>
      </c>
      <c r="M22" s="34" t="s">
        <v>237</v>
      </c>
    </row>
    <row r="23" spans="2:13" x14ac:dyDescent="0.25">
      <c r="B23" s="164"/>
      <c r="D23" s="46" t="s">
        <v>201</v>
      </c>
      <c r="E23" s="54">
        <v>211889</v>
      </c>
      <c r="F23" s="54">
        <v>207608</v>
      </c>
      <c r="G23" s="54">
        <v>174445</v>
      </c>
      <c r="H23" s="54">
        <v>175406</v>
      </c>
      <c r="I23" s="54">
        <v>59288</v>
      </c>
      <c r="J23" s="54">
        <v>63271</v>
      </c>
      <c r="K23" s="54">
        <v>74142.605620000002</v>
      </c>
      <c r="L23" s="54">
        <v>69849.896529999984</v>
      </c>
      <c r="M23" s="55">
        <v>86496.126100000009</v>
      </c>
    </row>
    <row r="24" spans="2:13" x14ac:dyDescent="0.25">
      <c r="B24" s="164"/>
      <c r="D24" s="46" t="s">
        <v>155</v>
      </c>
      <c r="E24" s="54">
        <v>3385</v>
      </c>
      <c r="F24" s="54">
        <v>13584</v>
      </c>
      <c r="G24" s="54">
        <v>15167</v>
      </c>
      <c r="H24" s="54">
        <v>9447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</row>
    <row r="25" spans="2:13" x14ac:dyDescent="0.25">
      <c r="B25" s="164"/>
      <c r="D25" s="46" t="s">
        <v>202</v>
      </c>
      <c r="E25" s="54">
        <f t="shared" ref="E25:J25" si="5">SUM(E26:E28)</f>
        <v>725891</v>
      </c>
      <c r="F25" s="54">
        <f t="shared" si="5"/>
        <v>725860</v>
      </c>
      <c r="G25" s="54">
        <f t="shared" si="5"/>
        <v>716491</v>
      </c>
      <c r="H25" s="54">
        <f t="shared" si="5"/>
        <v>738158</v>
      </c>
      <c r="I25" s="54">
        <f t="shared" si="5"/>
        <v>791040</v>
      </c>
      <c r="J25" s="54">
        <f t="shared" si="5"/>
        <v>891048</v>
      </c>
      <c r="K25" s="54">
        <f t="shared" ref="K25:M25" si="6">SUM(K26:K28)</f>
        <v>948452.2378</v>
      </c>
      <c r="L25" s="54">
        <f t="shared" si="6"/>
        <v>1056239.4789</v>
      </c>
      <c r="M25" s="55">
        <f t="shared" si="6"/>
        <v>1123120.7140500001</v>
      </c>
    </row>
    <row r="26" spans="2:13" x14ac:dyDescent="0.25">
      <c r="D26" s="22" t="s">
        <v>194</v>
      </c>
      <c r="E26" s="54">
        <v>428118</v>
      </c>
      <c r="F26" s="54">
        <v>443115</v>
      </c>
      <c r="G26" s="54">
        <v>446423</v>
      </c>
      <c r="H26" s="54">
        <v>449740</v>
      </c>
      <c r="I26" s="54">
        <v>470783</v>
      </c>
      <c r="J26" s="54">
        <v>483431</v>
      </c>
      <c r="K26" s="54">
        <v>511601.34339999995</v>
      </c>
      <c r="L26" s="54">
        <v>568824.39526999998</v>
      </c>
      <c r="M26" s="55">
        <v>607410.47411000007</v>
      </c>
    </row>
    <row r="27" spans="2:13" x14ac:dyDescent="0.25">
      <c r="D27" s="22" t="s">
        <v>195</v>
      </c>
      <c r="E27" s="54">
        <v>0</v>
      </c>
      <c r="F27" s="54">
        <v>6115</v>
      </c>
      <c r="G27" s="54">
        <v>4622</v>
      </c>
      <c r="H27" s="54">
        <v>3280</v>
      </c>
      <c r="I27" s="54">
        <v>2378</v>
      </c>
      <c r="J27" s="54">
        <v>2686</v>
      </c>
      <c r="K27" s="54">
        <v>2608.4227400000004</v>
      </c>
      <c r="L27" s="54">
        <v>1778.4197799999999</v>
      </c>
      <c r="M27" s="55">
        <v>1778.4197799999999</v>
      </c>
    </row>
    <row r="28" spans="2:13" x14ac:dyDescent="0.25">
      <c r="D28" s="22" t="s">
        <v>196</v>
      </c>
      <c r="E28" s="54">
        <v>297773</v>
      </c>
      <c r="F28" s="54">
        <v>276630</v>
      </c>
      <c r="G28" s="54">
        <v>265446</v>
      </c>
      <c r="H28" s="54">
        <v>285138</v>
      </c>
      <c r="I28" s="54">
        <v>317879</v>
      </c>
      <c r="J28" s="54">
        <v>404931</v>
      </c>
      <c r="K28" s="54">
        <v>434242.4716600001</v>
      </c>
      <c r="L28" s="54">
        <v>485636.66385000007</v>
      </c>
      <c r="M28" s="55">
        <v>513931.82015999994</v>
      </c>
    </row>
    <row r="29" spans="2:13" x14ac:dyDescent="0.25">
      <c r="B29" s="164"/>
      <c r="D29" s="46" t="s">
        <v>165</v>
      </c>
      <c r="E29" s="54">
        <v>24652</v>
      </c>
      <c r="F29" s="54">
        <v>22816</v>
      </c>
      <c r="G29" s="54">
        <v>16849</v>
      </c>
      <c r="H29" s="54">
        <v>22133</v>
      </c>
      <c r="I29" s="54">
        <v>26118</v>
      </c>
      <c r="J29" s="54">
        <v>28949</v>
      </c>
      <c r="K29" s="54">
        <v>32733.706910000001</v>
      </c>
      <c r="L29" s="54">
        <v>44476.989630000004</v>
      </c>
      <c r="M29" s="55">
        <v>49966.88410000001</v>
      </c>
    </row>
    <row r="30" spans="2:13" ht="15" thickBot="1" x14ac:dyDescent="0.3">
      <c r="B30" s="164"/>
      <c r="D30" s="46" t="s">
        <v>166</v>
      </c>
      <c r="E30" s="54">
        <v>46728</v>
      </c>
      <c r="F30" s="54">
        <v>41698</v>
      </c>
      <c r="G30" s="54">
        <v>46222</v>
      </c>
      <c r="H30" s="54">
        <v>45059</v>
      </c>
      <c r="I30" s="54">
        <v>28469</v>
      </c>
      <c r="J30" s="54">
        <v>26999</v>
      </c>
      <c r="K30" s="54">
        <v>24614.495559999996</v>
      </c>
      <c r="L30" s="54">
        <v>31397.157480000002</v>
      </c>
      <c r="M30" s="55">
        <v>38525.327600000004</v>
      </c>
    </row>
    <row r="31" spans="2:13" ht="15" thickBot="1" x14ac:dyDescent="0.3">
      <c r="D31" s="160" t="s">
        <v>43</v>
      </c>
      <c r="E31" s="57">
        <f t="shared" ref="E31:F31" si="7">SUM(E30,E29,E25,E24,E23)</f>
        <v>1012545</v>
      </c>
      <c r="F31" s="57">
        <f t="shared" si="7"/>
        <v>1011566</v>
      </c>
      <c r="G31" s="57">
        <f>SUM(G30,G29,G25,G24,G23)</f>
        <v>969174</v>
      </c>
      <c r="H31" s="57">
        <f t="shared" ref="H31:J31" si="8">SUM(H30,H29,H25,H24,H23)</f>
        <v>990203</v>
      </c>
      <c r="I31" s="57">
        <f t="shared" si="8"/>
        <v>904915</v>
      </c>
      <c r="J31" s="57">
        <f t="shared" si="8"/>
        <v>1010267</v>
      </c>
      <c r="K31" s="57">
        <f t="shared" ref="K31:M31" si="9">SUM(K30,K29,K25,K24,K23)</f>
        <v>1079943.04589</v>
      </c>
      <c r="L31" s="57">
        <f t="shared" si="9"/>
        <v>1201963.52254</v>
      </c>
      <c r="M31" s="58">
        <f t="shared" si="9"/>
        <v>1298109.0518500002</v>
      </c>
    </row>
    <row r="32" spans="2:13" x14ac:dyDescent="0.25">
      <c r="D32" s="46" t="s">
        <v>44</v>
      </c>
      <c r="E32" s="54">
        <v>273634</v>
      </c>
      <c r="F32" s="54">
        <v>287881</v>
      </c>
      <c r="G32" s="54">
        <v>422727</v>
      </c>
      <c r="H32" s="54">
        <v>334909</v>
      </c>
      <c r="I32" s="54">
        <v>320356</v>
      </c>
      <c r="J32" s="54">
        <v>309473</v>
      </c>
      <c r="K32" s="54">
        <v>342444.70166999864</v>
      </c>
      <c r="L32" s="54">
        <v>376902.55315831315</v>
      </c>
      <c r="M32" s="55">
        <v>423492.76325269806</v>
      </c>
    </row>
    <row r="33" spans="4:13" ht="15" thickBot="1" x14ac:dyDescent="0.3">
      <c r="D33" s="46" t="s">
        <v>197</v>
      </c>
      <c r="E33" s="54">
        <v>14570</v>
      </c>
      <c r="F33" s="54">
        <v>37179</v>
      </c>
      <c r="G33" s="54">
        <v>44632</v>
      </c>
      <c r="H33" s="54">
        <v>43366</v>
      </c>
      <c r="I33" s="54">
        <v>-29856</v>
      </c>
      <c r="J33" s="54">
        <v>-8167</v>
      </c>
      <c r="K33" s="54">
        <v>2412.422050000001</v>
      </c>
      <c r="L33" s="54">
        <v>8269.0630600000004</v>
      </c>
      <c r="M33" s="55">
        <v>-13598.935300000001</v>
      </c>
    </row>
    <row r="34" spans="4:13" ht="15" thickBot="1" x14ac:dyDescent="0.3">
      <c r="D34" s="160" t="s">
        <v>45</v>
      </c>
      <c r="E34" s="57">
        <f t="shared" ref="E34:F34" si="10">SUM(E32:E33)</f>
        <v>288204</v>
      </c>
      <c r="F34" s="57">
        <f t="shared" si="10"/>
        <v>325060</v>
      </c>
      <c r="G34" s="57">
        <f>SUM(G32:G33)</f>
        <v>467359</v>
      </c>
      <c r="H34" s="57">
        <f t="shared" ref="H34:J34" si="11">SUM(H32:H33)</f>
        <v>378275</v>
      </c>
      <c r="I34" s="57">
        <f t="shared" si="11"/>
        <v>290500</v>
      </c>
      <c r="J34" s="57">
        <f t="shared" si="11"/>
        <v>301306</v>
      </c>
      <c r="K34" s="57">
        <f t="shared" ref="K34:M34" si="12">SUM(K32:K33)</f>
        <v>344857.12371999864</v>
      </c>
      <c r="L34" s="57">
        <f t="shared" si="12"/>
        <v>385171.61621831317</v>
      </c>
      <c r="M34" s="58">
        <f t="shared" si="12"/>
        <v>409893.82795269805</v>
      </c>
    </row>
    <row r="35" spans="4:13" ht="15" thickBot="1" x14ac:dyDescent="0.3">
      <c r="D35" s="160" t="s">
        <v>171</v>
      </c>
      <c r="E35" s="57">
        <f t="shared" ref="E35:J35" si="13">E34+E31</f>
        <v>1300749</v>
      </c>
      <c r="F35" s="57">
        <f t="shared" si="13"/>
        <v>1336626</v>
      </c>
      <c r="G35" s="57">
        <f t="shared" si="13"/>
        <v>1436533</v>
      </c>
      <c r="H35" s="57">
        <f t="shared" si="13"/>
        <v>1368478</v>
      </c>
      <c r="I35" s="57">
        <f t="shared" si="13"/>
        <v>1195415</v>
      </c>
      <c r="J35" s="57">
        <f t="shared" si="13"/>
        <v>1311573</v>
      </c>
      <c r="K35" s="57">
        <f t="shared" ref="K35:M35" si="14">K34+K31</f>
        <v>1424800.1696099986</v>
      </c>
      <c r="L35" s="57">
        <f t="shared" si="14"/>
        <v>1587135.1387583131</v>
      </c>
      <c r="M35" s="58">
        <f t="shared" si="14"/>
        <v>1708002.8798026983</v>
      </c>
    </row>
    <row r="36" spans="4:13" s="10" customFormat="1" ht="9" customHeight="1" x14ac:dyDescent="0.25">
      <c r="D36" s="31"/>
      <c r="E36" s="43"/>
      <c r="F36" s="43"/>
      <c r="G36" s="43"/>
      <c r="H36" s="43"/>
      <c r="I36" s="43"/>
      <c r="J36" s="43"/>
      <c r="K36" s="43"/>
      <c r="L36" s="43"/>
      <c r="M36" s="43"/>
    </row>
    <row r="37" spans="4:13" s="10" customFormat="1" x14ac:dyDescent="0.25">
      <c r="D37" s="19"/>
      <c r="E37" s="80"/>
      <c r="F37" s="80"/>
      <c r="G37" s="80"/>
      <c r="J37" s="27"/>
      <c r="K37" s="27"/>
      <c r="L37" s="27"/>
      <c r="M37" s="27" t="s">
        <v>29</v>
      </c>
    </row>
    <row r="38" spans="4:13" x14ac:dyDescent="0.25">
      <c r="D38" s="44"/>
      <c r="E38" s="84"/>
      <c r="F38" s="84"/>
      <c r="G38" s="84"/>
      <c r="H38" s="84"/>
      <c r="I38" s="84"/>
      <c r="J38" s="84"/>
      <c r="K38" s="84"/>
      <c r="L38" s="84"/>
    </row>
  </sheetData>
  <hyperlinks>
    <hyperlink ref="B2" location="'Suplemento Financiero&gt;&gt;&gt;'!A1" display="ÍNDICE" xr:uid="{8AEB0ABB-54C9-4D39-9894-B995797255E9}"/>
  </hyperlinks>
  <pageMargins left="0.7" right="0.7" top="0.75" bottom="0.75" header="0.3" footer="0.3"/>
  <pageSetup paperSize="9" scale="94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E6:J6 E12:J12 E7:I11 E25:L25 K6:K12 L6:L12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954C-4555-4CF3-A8F2-5C005C5AE0B7}">
  <sheetPr>
    <tabColor theme="2" tint="-9.9978637043366805E-2"/>
  </sheetPr>
  <dimension ref="B1:BG29"/>
  <sheetViews>
    <sheetView showGridLines="0" zoomScaleNormal="100" workbookViewId="0"/>
  </sheetViews>
  <sheetFormatPr baseColWidth="10" defaultColWidth="11.42578125" defaultRowHeight="14.25" outlineLevelCol="1" x14ac:dyDescent="0.25"/>
  <cols>
    <col min="1" max="1" width="1.5703125" style="13" customWidth="1"/>
    <col min="2" max="2" width="10.7109375" style="13" customWidth="1"/>
    <col min="3" max="3" width="1.5703125" style="13" customWidth="1"/>
    <col min="4" max="4" width="46" style="13" bestFit="1" customWidth="1"/>
    <col min="5" max="5" width="13.28515625" style="13" customWidth="1"/>
    <col min="6" max="6" width="13.28515625" style="13" hidden="1" customWidth="1" outlineLevel="1"/>
    <col min="7" max="7" width="13.28515625" style="13" customWidth="1" collapsed="1"/>
    <col min="8" max="9" width="13.28515625" style="13" hidden="1" customWidth="1" outlineLevel="1"/>
    <col min="10" max="10" width="13.28515625" style="13" customWidth="1" collapsed="1"/>
    <col min="11" max="13" width="13.28515625" style="13" hidden="1" customWidth="1" outlineLevel="1"/>
    <col min="14" max="14" width="13.28515625" style="13" customWidth="1" collapsed="1"/>
    <col min="15" max="17" width="13.28515625" style="13" hidden="1" customWidth="1" outlineLevel="1"/>
    <col min="18" max="18" width="13.28515625" style="13" customWidth="1" collapsed="1"/>
    <col min="19" max="20" width="13.28515625" style="13" hidden="1" customWidth="1" outlineLevel="1"/>
    <col min="21" max="21" width="13.28515625" style="13" hidden="1" customWidth="1" outlineLevel="1" collapsed="1"/>
    <col min="22" max="22" width="13.28515625" style="13" customWidth="1" collapsed="1"/>
    <col min="23" max="24" width="13.28515625" style="13" hidden="1" customWidth="1" outlineLevel="1"/>
    <col min="25" max="25" width="13.28515625" style="13" hidden="1" customWidth="1" outlineLevel="1" collapsed="1"/>
    <col min="26" max="26" width="13.28515625" style="13" customWidth="1" collapsed="1"/>
    <col min="27" max="28" width="13.28515625" style="13" hidden="1" customWidth="1" outlineLevel="1" collapsed="1"/>
    <col min="29" max="29" width="13.28515625" style="13" customWidth="1" collapsed="1"/>
    <col min="30" max="30" width="13.28515625" style="13" customWidth="1"/>
    <col min="31" max="32" width="13.28515625" style="13" hidden="1" customWidth="1" outlineLevel="1" collapsed="1"/>
    <col min="33" max="33" width="13.28515625" style="13" customWidth="1" collapsed="1"/>
    <col min="34" max="34" width="3" style="13" customWidth="1"/>
    <col min="35" max="16384" width="11.42578125" style="13"/>
  </cols>
  <sheetData>
    <row r="1" spans="2:59" ht="16.5" customHeight="1" x14ac:dyDescent="0.25"/>
    <row r="2" spans="2:59" ht="18.75" customHeight="1" thickBot="1" x14ac:dyDescent="0.3">
      <c r="B2" s="11" t="s">
        <v>27</v>
      </c>
      <c r="D2" s="14" t="s">
        <v>113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I2" s="14" t="s">
        <v>34</v>
      </c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2:59" x14ac:dyDescent="0.25">
      <c r="B3" s="10"/>
      <c r="D3" s="31"/>
      <c r="E3" s="32"/>
      <c r="F3" s="32"/>
      <c r="G3" s="31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</row>
    <row r="4" spans="2:59" ht="15" thickBot="1" x14ac:dyDescent="0.3">
      <c r="B4" s="10"/>
      <c r="D4" s="23"/>
      <c r="E4" s="33" t="s">
        <v>6</v>
      </c>
      <c r="F4" s="33" t="s">
        <v>114</v>
      </c>
      <c r="G4" s="33" t="s">
        <v>3</v>
      </c>
      <c r="H4" s="33" t="s">
        <v>115</v>
      </c>
      <c r="I4" s="33" t="s">
        <v>116</v>
      </c>
      <c r="J4" s="33" t="s">
        <v>4</v>
      </c>
      <c r="K4" s="33" t="s">
        <v>117</v>
      </c>
      <c r="L4" s="33" t="s">
        <v>118</v>
      </c>
      <c r="M4" s="33" t="s">
        <v>119</v>
      </c>
      <c r="N4" s="33" t="s">
        <v>14</v>
      </c>
      <c r="O4" s="33" t="s">
        <v>120</v>
      </c>
      <c r="P4" s="33" t="s">
        <v>121</v>
      </c>
      <c r="Q4" s="33" t="s">
        <v>122</v>
      </c>
      <c r="R4" s="33" t="s">
        <v>16</v>
      </c>
      <c r="S4" s="33" t="s">
        <v>17</v>
      </c>
      <c r="T4" s="33" t="s">
        <v>87</v>
      </c>
      <c r="U4" s="33" t="s">
        <v>91</v>
      </c>
      <c r="V4" s="33" t="s">
        <v>94</v>
      </c>
      <c r="W4" s="33" t="s">
        <v>190</v>
      </c>
      <c r="X4" s="33" t="s">
        <v>215</v>
      </c>
      <c r="Y4" s="33" t="s">
        <v>217</v>
      </c>
      <c r="Z4" s="33" t="s">
        <v>219</v>
      </c>
      <c r="AA4" s="33" t="s">
        <v>221</v>
      </c>
      <c r="AB4" s="33" t="s">
        <v>224</v>
      </c>
      <c r="AC4" s="33" t="s">
        <v>227</v>
      </c>
      <c r="AD4" s="33" t="s">
        <v>229</v>
      </c>
      <c r="AE4" s="33" t="s">
        <v>233</v>
      </c>
      <c r="AF4" s="33" t="s">
        <v>234</v>
      </c>
      <c r="AG4" s="34" t="s">
        <v>237</v>
      </c>
      <c r="AI4" s="33" t="s">
        <v>123</v>
      </c>
      <c r="AJ4" s="33" t="s">
        <v>124</v>
      </c>
      <c r="AK4" s="33" t="s">
        <v>125</v>
      </c>
      <c r="AL4" s="33" t="s">
        <v>126</v>
      </c>
      <c r="AM4" s="33" t="s">
        <v>127</v>
      </c>
      <c r="AN4" s="33" t="s">
        <v>128</v>
      </c>
      <c r="AO4" s="33" t="s">
        <v>129</v>
      </c>
      <c r="AP4" s="33" t="s">
        <v>130</v>
      </c>
      <c r="AQ4" s="33" t="s">
        <v>131</v>
      </c>
      <c r="AR4" s="33" t="s">
        <v>132</v>
      </c>
      <c r="AS4" s="33" t="s">
        <v>41</v>
      </c>
      <c r="AT4" s="33" t="s">
        <v>88</v>
      </c>
      <c r="AU4" s="33" t="s">
        <v>92</v>
      </c>
      <c r="AV4" s="33" t="s">
        <v>93</v>
      </c>
      <c r="AW4" s="33" t="s">
        <v>191</v>
      </c>
      <c r="AX4" s="33" t="s">
        <v>216</v>
      </c>
      <c r="AY4" s="33" t="s">
        <v>218</v>
      </c>
      <c r="AZ4" s="33" t="s">
        <v>220</v>
      </c>
      <c r="BA4" s="33" t="s">
        <v>222</v>
      </c>
      <c r="BB4" s="33" t="s">
        <v>225</v>
      </c>
      <c r="BC4" s="33" t="s">
        <v>228</v>
      </c>
      <c r="BD4" s="33" t="s">
        <v>230</v>
      </c>
      <c r="BE4" s="33" t="s">
        <v>231</v>
      </c>
      <c r="BF4" s="33" t="s">
        <v>235</v>
      </c>
      <c r="BG4" s="34" t="s">
        <v>238</v>
      </c>
    </row>
    <row r="5" spans="2:59" x14ac:dyDescent="0.25">
      <c r="B5" s="64"/>
      <c r="D5" s="31" t="s">
        <v>95</v>
      </c>
      <c r="E5" s="35">
        <v>853119</v>
      </c>
      <c r="F5" s="35">
        <v>671237.88711999997</v>
      </c>
      <c r="G5" s="35">
        <v>891295</v>
      </c>
      <c r="H5" s="35">
        <v>451910</v>
      </c>
      <c r="I5" s="35">
        <v>675056.76400999993</v>
      </c>
      <c r="J5" s="35">
        <v>898614</v>
      </c>
      <c r="K5" s="35">
        <v>224068</v>
      </c>
      <c r="L5" s="35">
        <v>456465</v>
      </c>
      <c r="M5" s="35">
        <v>682637.5491399999</v>
      </c>
      <c r="N5" s="35">
        <v>907189</v>
      </c>
      <c r="O5" s="35">
        <v>232005</v>
      </c>
      <c r="P5" s="35">
        <v>474789</v>
      </c>
      <c r="Q5" s="35">
        <v>710701</v>
      </c>
      <c r="R5" s="35">
        <v>946679</v>
      </c>
      <c r="S5" s="35">
        <v>244211</v>
      </c>
      <c r="T5" s="35">
        <v>491948</v>
      </c>
      <c r="U5" s="35">
        <v>731947</v>
      </c>
      <c r="V5" s="35">
        <v>973281</v>
      </c>
      <c r="W5" s="35">
        <v>251419.17102000001</v>
      </c>
      <c r="X5" s="35">
        <v>503899.57588000002</v>
      </c>
      <c r="Y5" s="35">
        <v>757629.10199999996</v>
      </c>
      <c r="Z5" s="35">
        <v>1019605.5245000002</v>
      </c>
      <c r="AA5" s="35">
        <v>275197.83357000002</v>
      </c>
      <c r="AB5" s="35">
        <v>558218.53495</v>
      </c>
      <c r="AC5" s="35">
        <v>843814.41700000002</v>
      </c>
      <c r="AD5" s="35">
        <v>1134669.5550399998</v>
      </c>
      <c r="AE5" s="35">
        <v>303228.85716000007</v>
      </c>
      <c r="AF5" s="35">
        <v>609298.29220999987</v>
      </c>
      <c r="AG5" s="36">
        <v>919047.3709600002</v>
      </c>
      <c r="AI5" s="35">
        <f t="shared" ref="AI5:AI18" si="0">I5-H5</f>
        <v>223146.76400999993</v>
      </c>
      <c r="AJ5" s="35">
        <f t="shared" ref="AJ5:AJ18" si="1">J5-I5</f>
        <v>223557.23599000007</v>
      </c>
      <c r="AK5" s="35">
        <f t="shared" ref="AK5:AK18" si="2">K5</f>
        <v>224068</v>
      </c>
      <c r="AL5" s="35">
        <f t="shared" ref="AL5:AL18" si="3">L5-K5</f>
        <v>232397</v>
      </c>
      <c r="AM5" s="35">
        <f t="shared" ref="AM5:AM18" si="4">M5-L5</f>
        <v>226172.5491399999</v>
      </c>
      <c r="AN5" s="35">
        <f t="shared" ref="AN5:AN18" si="5">N5-M5</f>
        <v>224551.4508600001</v>
      </c>
      <c r="AO5" s="35">
        <f t="shared" ref="AO5:AO18" si="6">O5</f>
        <v>232005</v>
      </c>
      <c r="AP5" s="35">
        <f t="shared" ref="AP5:AP18" si="7">P5-O5</f>
        <v>242784</v>
      </c>
      <c r="AQ5" s="35">
        <f t="shared" ref="AQ5:AQ18" si="8">Q5-P5</f>
        <v>235912</v>
      </c>
      <c r="AR5" s="35">
        <f t="shared" ref="AR5:AR18" si="9">R5-Q5</f>
        <v>235978</v>
      </c>
      <c r="AS5" s="35">
        <f t="shared" ref="AS5:AS18" si="10">S5</f>
        <v>244211</v>
      </c>
      <c r="AT5" s="35">
        <f t="shared" ref="AT5:AT18" si="11">T5-S5</f>
        <v>247737</v>
      </c>
      <c r="AU5" s="35">
        <f t="shared" ref="AU5:AU18" si="12">U5-T5</f>
        <v>239999</v>
      </c>
      <c r="AV5" s="35">
        <f t="shared" ref="AV5:AV18" si="13">V5-U5</f>
        <v>241334</v>
      </c>
      <c r="AW5" s="35">
        <f t="shared" ref="AW5:AW18" si="14">W5</f>
        <v>251419.17102000001</v>
      </c>
      <c r="AX5" s="35">
        <f t="shared" ref="AX5:AX18" si="15">X5-W5</f>
        <v>252480.40486000001</v>
      </c>
      <c r="AY5" s="35">
        <f t="shared" ref="AY5:AY18" si="16">Y5-X5</f>
        <v>253729.52611999994</v>
      </c>
      <c r="AZ5" s="35">
        <f t="shared" ref="AZ5:AZ18" si="17">Z5-Y5</f>
        <v>261976.42250000022</v>
      </c>
      <c r="BA5" s="35">
        <f t="shared" ref="BA5:BA18" si="18">AA5</f>
        <v>275197.83357000002</v>
      </c>
      <c r="BB5" s="35">
        <f t="shared" ref="BB5:BB18" si="19">AB5-AA5</f>
        <v>283020.70137999998</v>
      </c>
      <c r="BC5" s="35">
        <f t="shared" ref="BC5:BC18" si="20">AC5-AB5</f>
        <v>285595.88205000001</v>
      </c>
      <c r="BD5" s="35">
        <f t="shared" ref="BD5:BD18" si="21">AD5-AC5</f>
        <v>290855.13803999976</v>
      </c>
      <c r="BE5" s="35">
        <f t="shared" ref="BE5:BE18" si="22">AE5</f>
        <v>303228.85716000007</v>
      </c>
      <c r="BF5" s="35">
        <f>AF5-AE5</f>
        <v>306069.4350499998</v>
      </c>
      <c r="BG5" s="36">
        <f>AG5-AF5</f>
        <v>309749.07875000034</v>
      </c>
    </row>
    <row r="6" spans="2:59" x14ac:dyDescent="0.25">
      <c r="B6" s="64"/>
      <c r="D6" s="31" t="s">
        <v>133</v>
      </c>
      <c r="E6" s="35">
        <v>816289</v>
      </c>
      <c r="F6" s="35">
        <v>641351.88182999962</v>
      </c>
      <c r="G6" s="35">
        <v>854762</v>
      </c>
      <c r="H6" s="35">
        <v>434400</v>
      </c>
      <c r="I6" s="35">
        <v>654226.95956999995</v>
      </c>
      <c r="J6" s="35">
        <v>878177</v>
      </c>
      <c r="K6" s="35">
        <v>216386</v>
      </c>
      <c r="L6" s="35">
        <v>435993</v>
      </c>
      <c r="M6" s="35">
        <v>658532.16795000026</v>
      </c>
      <c r="N6" s="35">
        <v>882728</v>
      </c>
      <c r="O6" s="35">
        <v>218616</v>
      </c>
      <c r="P6" s="35">
        <v>441739</v>
      </c>
      <c r="Q6" s="35">
        <v>669797</v>
      </c>
      <c r="R6" s="35">
        <v>900647</v>
      </c>
      <c r="S6" s="35">
        <v>228677</v>
      </c>
      <c r="T6" s="35">
        <v>462016</v>
      </c>
      <c r="U6" s="35">
        <v>698840</v>
      </c>
      <c r="V6" s="35">
        <v>936617</v>
      </c>
      <c r="W6" s="35">
        <v>236347.83805999998</v>
      </c>
      <c r="X6" s="35">
        <v>474606.44693000015</v>
      </c>
      <c r="Y6" s="35">
        <v>718880.30748000019</v>
      </c>
      <c r="Z6" s="35">
        <v>967414.76609999978</v>
      </c>
      <c r="AA6" s="35">
        <v>248170.08552000014</v>
      </c>
      <c r="AB6" s="35">
        <v>505704.70578000002</v>
      </c>
      <c r="AC6" s="35">
        <v>774151.20213999972</v>
      </c>
      <c r="AD6" s="35">
        <v>1050570.2638400001</v>
      </c>
      <c r="AE6" s="35">
        <v>275725.66668999998</v>
      </c>
      <c r="AF6" s="35">
        <v>561614.98863000004</v>
      </c>
      <c r="AG6" s="36">
        <v>856062.97758000053</v>
      </c>
      <c r="AI6" s="35">
        <f t="shared" si="0"/>
        <v>219826.95956999995</v>
      </c>
      <c r="AJ6" s="35">
        <f t="shared" si="1"/>
        <v>223950.04043000005</v>
      </c>
      <c r="AK6" s="35">
        <f t="shared" si="2"/>
        <v>216386</v>
      </c>
      <c r="AL6" s="35">
        <f t="shared" si="3"/>
        <v>219607</v>
      </c>
      <c r="AM6" s="35">
        <f t="shared" si="4"/>
        <v>222539.16795000026</v>
      </c>
      <c r="AN6" s="35">
        <f t="shared" si="5"/>
        <v>224195.83204999974</v>
      </c>
      <c r="AO6" s="35">
        <f t="shared" si="6"/>
        <v>218616</v>
      </c>
      <c r="AP6" s="35">
        <f t="shared" si="7"/>
        <v>223123</v>
      </c>
      <c r="AQ6" s="35">
        <f t="shared" si="8"/>
        <v>228058</v>
      </c>
      <c r="AR6" s="35">
        <f t="shared" si="9"/>
        <v>230850</v>
      </c>
      <c r="AS6" s="35">
        <f t="shared" si="10"/>
        <v>228677</v>
      </c>
      <c r="AT6" s="35">
        <f t="shared" si="11"/>
        <v>233339</v>
      </c>
      <c r="AU6" s="35">
        <f t="shared" si="12"/>
        <v>236824</v>
      </c>
      <c r="AV6" s="35">
        <f t="shared" si="13"/>
        <v>237777</v>
      </c>
      <c r="AW6" s="35">
        <f t="shared" si="14"/>
        <v>236347.83805999998</v>
      </c>
      <c r="AX6" s="35">
        <f t="shared" si="15"/>
        <v>238258.60887000017</v>
      </c>
      <c r="AY6" s="35">
        <f t="shared" si="16"/>
        <v>244273.86055000004</v>
      </c>
      <c r="AZ6" s="35">
        <f t="shared" si="17"/>
        <v>248534.45861999958</v>
      </c>
      <c r="BA6" s="35">
        <f t="shared" si="18"/>
        <v>248170.08552000014</v>
      </c>
      <c r="BB6" s="35">
        <f t="shared" si="19"/>
        <v>257534.62025999988</v>
      </c>
      <c r="BC6" s="35">
        <f t="shared" si="20"/>
        <v>268446.4963599997</v>
      </c>
      <c r="BD6" s="35">
        <f t="shared" si="21"/>
        <v>276419.06170000043</v>
      </c>
      <c r="BE6" s="35">
        <f t="shared" si="22"/>
        <v>275725.66668999998</v>
      </c>
      <c r="BF6" s="35">
        <f t="shared" ref="BF6:BG18" si="23">AF6-AE6</f>
        <v>285889.32194000005</v>
      </c>
      <c r="BG6" s="36">
        <f t="shared" si="23"/>
        <v>294447.98895000049</v>
      </c>
    </row>
    <row r="7" spans="2:59" x14ac:dyDescent="0.25">
      <c r="B7" s="64"/>
      <c r="D7" s="37" t="s">
        <v>37</v>
      </c>
      <c r="E7" s="38">
        <v>-528029</v>
      </c>
      <c r="F7" s="38">
        <v>-434879.50449328037</v>
      </c>
      <c r="G7" s="38">
        <v>-580987</v>
      </c>
      <c r="H7" s="38">
        <v>-279624</v>
      </c>
      <c r="I7" s="38">
        <v>-404121.66815101047</v>
      </c>
      <c r="J7" s="38">
        <v>-540064</v>
      </c>
      <c r="K7" s="38">
        <v>-142364</v>
      </c>
      <c r="L7" s="38">
        <v>-284885</v>
      </c>
      <c r="M7" s="38">
        <v>-434205.32618606143</v>
      </c>
      <c r="N7" s="38">
        <v>-597820</v>
      </c>
      <c r="O7" s="38">
        <v>-151164</v>
      </c>
      <c r="P7" s="38">
        <v>-310218</v>
      </c>
      <c r="Q7" s="38">
        <v>-487814</v>
      </c>
      <c r="R7" s="38">
        <v>-681500</v>
      </c>
      <c r="S7" s="38">
        <v>-197357</v>
      </c>
      <c r="T7" s="38">
        <v>-410601</v>
      </c>
      <c r="U7" s="38">
        <v>-610177</v>
      </c>
      <c r="V7" s="38">
        <v>-800941</v>
      </c>
      <c r="W7" s="38">
        <v>-186438.76728735544</v>
      </c>
      <c r="X7" s="38">
        <v>-366323.690499597</v>
      </c>
      <c r="Y7" s="38">
        <v>-554215.12421547156</v>
      </c>
      <c r="Z7" s="38">
        <v>-742012.25944283791</v>
      </c>
      <c r="AA7" s="38">
        <v>-183473.12925735419</v>
      </c>
      <c r="AB7" s="38">
        <v>-374845.41095111275</v>
      </c>
      <c r="AC7" s="38">
        <v>-583754.8074769146</v>
      </c>
      <c r="AD7" s="38">
        <v>-790151.87327955256</v>
      </c>
      <c r="AE7" s="38">
        <v>-207986.92074229516</v>
      </c>
      <c r="AF7" s="38">
        <v>-418648.53554256225</v>
      </c>
      <c r="AG7" s="39">
        <v>-644073.41265530873</v>
      </c>
      <c r="AI7" s="38">
        <f t="shared" si="0"/>
        <v>-124497.66815101047</v>
      </c>
      <c r="AJ7" s="38">
        <f t="shared" si="1"/>
        <v>-135942.33184898953</v>
      </c>
      <c r="AK7" s="38">
        <f t="shared" si="2"/>
        <v>-142364</v>
      </c>
      <c r="AL7" s="38">
        <f t="shared" si="3"/>
        <v>-142521</v>
      </c>
      <c r="AM7" s="38">
        <f t="shared" si="4"/>
        <v>-149320.32618606143</v>
      </c>
      <c r="AN7" s="38">
        <f t="shared" si="5"/>
        <v>-163614.67381393857</v>
      </c>
      <c r="AO7" s="38">
        <f t="shared" si="6"/>
        <v>-151164</v>
      </c>
      <c r="AP7" s="38">
        <f t="shared" si="7"/>
        <v>-159054</v>
      </c>
      <c r="AQ7" s="38">
        <f t="shared" si="8"/>
        <v>-177596</v>
      </c>
      <c r="AR7" s="38">
        <f t="shared" si="9"/>
        <v>-193686</v>
      </c>
      <c r="AS7" s="38">
        <f t="shared" si="10"/>
        <v>-197357</v>
      </c>
      <c r="AT7" s="38">
        <f t="shared" si="11"/>
        <v>-213244</v>
      </c>
      <c r="AU7" s="38">
        <f t="shared" si="12"/>
        <v>-199576</v>
      </c>
      <c r="AV7" s="38">
        <f t="shared" si="13"/>
        <v>-190764</v>
      </c>
      <c r="AW7" s="38">
        <f t="shared" si="14"/>
        <v>-186438.76728735544</v>
      </c>
      <c r="AX7" s="38">
        <f t="shared" si="15"/>
        <v>-179884.92321224156</v>
      </c>
      <c r="AY7" s="38">
        <f t="shared" si="16"/>
        <v>-187891.43371587456</v>
      </c>
      <c r="AZ7" s="38">
        <f t="shared" si="17"/>
        <v>-187797.13522736635</v>
      </c>
      <c r="BA7" s="38">
        <f t="shared" si="18"/>
        <v>-183473.12925735419</v>
      </c>
      <c r="BB7" s="38">
        <f t="shared" si="19"/>
        <v>-191372.28169375856</v>
      </c>
      <c r="BC7" s="38">
        <f t="shared" si="20"/>
        <v>-208909.39652580186</v>
      </c>
      <c r="BD7" s="38">
        <f t="shared" si="21"/>
        <v>-206397.06580263795</v>
      </c>
      <c r="BE7" s="38">
        <f t="shared" si="22"/>
        <v>-207986.92074229516</v>
      </c>
      <c r="BF7" s="38">
        <f t="shared" si="23"/>
        <v>-210661.6148002671</v>
      </c>
      <c r="BG7" s="39">
        <f t="shared" si="23"/>
        <v>-225424.87711274647</v>
      </c>
    </row>
    <row r="8" spans="2:59" x14ac:dyDescent="0.25">
      <c r="B8" s="64"/>
      <c r="D8" s="37" t="s">
        <v>38</v>
      </c>
      <c r="E8" s="38">
        <v>-196176</v>
      </c>
      <c r="F8" s="38">
        <v>-149071.66064898294</v>
      </c>
      <c r="G8" s="38">
        <v>-199919</v>
      </c>
      <c r="H8" s="38">
        <v>-101365</v>
      </c>
      <c r="I8" s="38">
        <v>-154592.63530112992</v>
      </c>
      <c r="J8" s="38">
        <v>-209603</v>
      </c>
      <c r="K8" s="38">
        <v>-46564</v>
      </c>
      <c r="L8" s="38">
        <v>-97485</v>
      </c>
      <c r="M8" s="38">
        <v>-149806.46006821495</v>
      </c>
      <c r="N8" s="38">
        <v>-203458</v>
      </c>
      <c r="O8" s="38">
        <v>-45654</v>
      </c>
      <c r="P8" s="38">
        <v>-94279</v>
      </c>
      <c r="Q8" s="38">
        <v>-146456</v>
      </c>
      <c r="R8" s="38">
        <v>-202182</v>
      </c>
      <c r="S8" s="38">
        <v>-50440</v>
      </c>
      <c r="T8" s="38">
        <v>-99816</v>
      </c>
      <c r="U8" s="38">
        <v>-152116</v>
      </c>
      <c r="V8" s="38">
        <v>-208409</v>
      </c>
      <c r="W8" s="38">
        <v>-51554.057656968936</v>
      </c>
      <c r="X8" s="38">
        <v>-102608.84096673779</v>
      </c>
      <c r="Y8" s="38">
        <v>-154689.35989595007</v>
      </c>
      <c r="Z8" s="38">
        <v>-208155.93586808836</v>
      </c>
      <c r="AA8" s="38">
        <v>-50206.064033653369</v>
      </c>
      <c r="AB8" s="38">
        <v>-103913.88390177239</v>
      </c>
      <c r="AC8" s="38">
        <v>-158889.0028869829</v>
      </c>
      <c r="AD8" s="38">
        <v>-215287.22997508268</v>
      </c>
      <c r="AE8" s="38">
        <v>-50864.607829624721</v>
      </c>
      <c r="AF8" s="38">
        <v>-110322.00714822214</v>
      </c>
      <c r="AG8" s="39">
        <v>-166300.78064388272</v>
      </c>
      <c r="AI8" s="38">
        <f t="shared" si="0"/>
        <v>-53227.635301129922</v>
      </c>
      <c r="AJ8" s="38">
        <f t="shared" si="1"/>
        <v>-55010.364698870078</v>
      </c>
      <c r="AK8" s="38">
        <f t="shared" si="2"/>
        <v>-46564</v>
      </c>
      <c r="AL8" s="38">
        <f t="shared" si="3"/>
        <v>-50921</v>
      </c>
      <c r="AM8" s="38">
        <f t="shared" si="4"/>
        <v>-52321.460068214947</v>
      </c>
      <c r="AN8" s="38">
        <f t="shared" si="5"/>
        <v>-53651.539931785053</v>
      </c>
      <c r="AO8" s="38">
        <f t="shared" si="6"/>
        <v>-45654</v>
      </c>
      <c r="AP8" s="38">
        <f t="shared" si="7"/>
        <v>-48625</v>
      </c>
      <c r="AQ8" s="38">
        <f t="shared" si="8"/>
        <v>-52177</v>
      </c>
      <c r="AR8" s="38">
        <f t="shared" si="9"/>
        <v>-55726</v>
      </c>
      <c r="AS8" s="38">
        <f t="shared" si="10"/>
        <v>-50440</v>
      </c>
      <c r="AT8" s="38">
        <f t="shared" si="11"/>
        <v>-49376</v>
      </c>
      <c r="AU8" s="38">
        <f t="shared" si="12"/>
        <v>-52300</v>
      </c>
      <c r="AV8" s="38">
        <f t="shared" si="13"/>
        <v>-56293</v>
      </c>
      <c r="AW8" s="38">
        <f t="shared" si="14"/>
        <v>-51554.057656968936</v>
      </c>
      <c r="AX8" s="38">
        <f t="shared" si="15"/>
        <v>-51054.783309768849</v>
      </c>
      <c r="AY8" s="38">
        <f t="shared" si="16"/>
        <v>-52080.518929212281</v>
      </c>
      <c r="AZ8" s="38">
        <f t="shared" si="17"/>
        <v>-53466.575972138293</v>
      </c>
      <c r="BA8" s="38">
        <f t="shared" si="18"/>
        <v>-50206.064033653369</v>
      </c>
      <c r="BB8" s="38">
        <f t="shared" si="19"/>
        <v>-53707.819868119026</v>
      </c>
      <c r="BC8" s="38">
        <f t="shared" si="20"/>
        <v>-54975.118985210502</v>
      </c>
      <c r="BD8" s="38">
        <f t="shared" si="21"/>
        <v>-56398.227088099782</v>
      </c>
      <c r="BE8" s="38">
        <f t="shared" si="22"/>
        <v>-50864.607829624721</v>
      </c>
      <c r="BF8" s="38">
        <f t="shared" si="23"/>
        <v>-59457.399318597418</v>
      </c>
      <c r="BG8" s="39">
        <f t="shared" si="23"/>
        <v>-55978.773495660585</v>
      </c>
    </row>
    <row r="9" spans="2:59" x14ac:dyDescent="0.25">
      <c r="B9" s="64"/>
      <c r="D9" s="37" t="s">
        <v>134</v>
      </c>
      <c r="E9" s="38">
        <v>25728</v>
      </c>
      <c r="F9" s="38">
        <v>23267.081610000001</v>
      </c>
      <c r="G9" s="38">
        <v>29794</v>
      </c>
      <c r="H9" s="38">
        <v>8623</v>
      </c>
      <c r="I9" s="38">
        <v>14051.203730000003</v>
      </c>
      <c r="J9" s="38">
        <v>17429</v>
      </c>
      <c r="K9" s="38">
        <v>4086</v>
      </c>
      <c r="L9" s="38">
        <v>9516</v>
      </c>
      <c r="M9" s="38">
        <v>15089.09052</v>
      </c>
      <c r="N9" s="38">
        <v>22185</v>
      </c>
      <c r="O9" s="38">
        <v>2310</v>
      </c>
      <c r="P9" s="38">
        <v>6809</v>
      </c>
      <c r="Q9" s="38">
        <v>11920</v>
      </c>
      <c r="R9" s="38">
        <v>16385</v>
      </c>
      <c r="S9" s="38">
        <v>2314</v>
      </c>
      <c r="T9" s="38">
        <v>9021</v>
      </c>
      <c r="U9" s="38">
        <v>15646</v>
      </c>
      <c r="V9" s="38">
        <v>21701</v>
      </c>
      <c r="W9" s="38">
        <v>5181.372769999999</v>
      </c>
      <c r="X9" s="38">
        <v>10837.979570000001</v>
      </c>
      <c r="Y9" s="38">
        <v>16710.303029999992</v>
      </c>
      <c r="Z9" s="38">
        <v>22119.449599999996</v>
      </c>
      <c r="AA9" s="38">
        <v>3486.8627300000003</v>
      </c>
      <c r="AB9" s="38">
        <v>8394.0037300000004</v>
      </c>
      <c r="AC9" s="38">
        <v>13930.597289999998</v>
      </c>
      <c r="AD9" s="38">
        <v>20636.751189999995</v>
      </c>
      <c r="AE9" s="38">
        <v>4780.8793200000009</v>
      </c>
      <c r="AF9" s="38">
        <v>13103.947979999997</v>
      </c>
      <c r="AG9" s="39">
        <v>19269.637899999994</v>
      </c>
      <c r="AI9" s="38">
        <f t="shared" si="0"/>
        <v>5428.2037300000029</v>
      </c>
      <c r="AJ9" s="38">
        <f t="shared" si="1"/>
        <v>3377.7962699999971</v>
      </c>
      <c r="AK9" s="38">
        <f t="shared" si="2"/>
        <v>4086</v>
      </c>
      <c r="AL9" s="38">
        <f t="shared" si="3"/>
        <v>5430</v>
      </c>
      <c r="AM9" s="38">
        <f t="shared" si="4"/>
        <v>5573.0905199999997</v>
      </c>
      <c r="AN9" s="38">
        <f t="shared" si="5"/>
        <v>7095.9094800000003</v>
      </c>
      <c r="AO9" s="38">
        <f t="shared" si="6"/>
        <v>2310</v>
      </c>
      <c r="AP9" s="38">
        <f t="shared" si="7"/>
        <v>4499</v>
      </c>
      <c r="AQ9" s="38">
        <f t="shared" si="8"/>
        <v>5111</v>
      </c>
      <c r="AR9" s="38">
        <f t="shared" si="9"/>
        <v>4465</v>
      </c>
      <c r="AS9" s="38">
        <f t="shared" si="10"/>
        <v>2314</v>
      </c>
      <c r="AT9" s="38">
        <f t="shared" si="11"/>
        <v>6707</v>
      </c>
      <c r="AU9" s="38">
        <f t="shared" si="12"/>
        <v>6625</v>
      </c>
      <c r="AV9" s="38">
        <f t="shared" si="13"/>
        <v>6055</v>
      </c>
      <c r="AW9" s="38">
        <f t="shared" si="14"/>
        <v>5181.372769999999</v>
      </c>
      <c r="AX9" s="38">
        <f t="shared" si="15"/>
        <v>5656.6068000000023</v>
      </c>
      <c r="AY9" s="38">
        <f t="shared" si="16"/>
        <v>5872.3234599999905</v>
      </c>
      <c r="AZ9" s="38">
        <f t="shared" si="17"/>
        <v>5409.1465700000044</v>
      </c>
      <c r="BA9" s="38">
        <f t="shared" si="18"/>
        <v>3486.8627300000003</v>
      </c>
      <c r="BB9" s="38">
        <f t="shared" si="19"/>
        <v>4907.1409999999996</v>
      </c>
      <c r="BC9" s="38">
        <f t="shared" si="20"/>
        <v>5536.5935599999975</v>
      </c>
      <c r="BD9" s="38">
        <f t="shared" si="21"/>
        <v>6706.1538999999975</v>
      </c>
      <c r="BE9" s="38">
        <f t="shared" si="22"/>
        <v>4780.8793200000009</v>
      </c>
      <c r="BF9" s="38">
        <f t="shared" si="23"/>
        <v>8323.0686599999972</v>
      </c>
      <c r="BG9" s="39">
        <f t="shared" si="23"/>
        <v>6165.6899199999971</v>
      </c>
    </row>
    <row r="10" spans="2:59" x14ac:dyDescent="0.25">
      <c r="B10" s="64"/>
      <c r="D10" s="31" t="s">
        <v>35</v>
      </c>
      <c r="E10" s="35">
        <f t="shared" ref="E10:I10" si="24">SUM(E6:E9)</f>
        <v>117812</v>
      </c>
      <c r="F10" s="35">
        <f>SUM(F6:F9)</f>
        <v>80667.798297736299</v>
      </c>
      <c r="G10" s="35">
        <f t="shared" si="24"/>
        <v>103650</v>
      </c>
      <c r="H10" s="35">
        <f t="shared" si="24"/>
        <v>62034</v>
      </c>
      <c r="I10" s="35">
        <f t="shared" si="24"/>
        <v>109563.85984785957</v>
      </c>
      <c r="J10" s="35">
        <f t="shared" ref="J10:Q10" si="25">SUM(J6:J9)</f>
        <v>145939</v>
      </c>
      <c r="K10" s="35">
        <f t="shared" si="25"/>
        <v>31544</v>
      </c>
      <c r="L10" s="35">
        <f t="shared" si="25"/>
        <v>63139</v>
      </c>
      <c r="M10" s="35">
        <f t="shared" si="25"/>
        <v>89609.472215723887</v>
      </c>
      <c r="N10" s="35">
        <f t="shared" si="25"/>
        <v>103635</v>
      </c>
      <c r="O10" s="35">
        <f t="shared" si="25"/>
        <v>24108</v>
      </c>
      <c r="P10" s="35">
        <v>44051</v>
      </c>
      <c r="Q10" s="35">
        <f t="shared" si="25"/>
        <v>47447</v>
      </c>
      <c r="R10" s="35">
        <f t="shared" ref="R10:W10" si="26">SUM(R6:R9)</f>
        <v>33350</v>
      </c>
      <c r="S10" s="35">
        <f t="shared" si="26"/>
        <v>-16806</v>
      </c>
      <c r="T10" s="35">
        <f t="shared" si="26"/>
        <v>-39380</v>
      </c>
      <c r="U10" s="35">
        <f t="shared" si="26"/>
        <v>-47807</v>
      </c>
      <c r="V10" s="35">
        <f t="shared" si="26"/>
        <v>-51032</v>
      </c>
      <c r="W10" s="35">
        <f t="shared" si="26"/>
        <v>3536.3858856756024</v>
      </c>
      <c r="X10" s="35">
        <f t="shared" ref="X10:Y10" si="27">SUM(X6:X9)</f>
        <v>16511.895033665372</v>
      </c>
      <c r="Y10" s="35">
        <f t="shared" si="27"/>
        <v>26686.126398578559</v>
      </c>
      <c r="Z10" s="35">
        <f t="shared" ref="Z10:AA10" si="28">SUM(Z6:Z9)</f>
        <v>39366.020389073499</v>
      </c>
      <c r="AA10" s="35">
        <f t="shared" si="28"/>
        <v>17977.754958992584</v>
      </c>
      <c r="AB10" s="35">
        <f t="shared" ref="AB10:AE10" si="29">SUM(AB6:AB9)</f>
        <v>35339.414657114874</v>
      </c>
      <c r="AC10" s="35">
        <f t="shared" si="29"/>
        <v>45437.989066102215</v>
      </c>
      <c r="AD10" s="35">
        <f t="shared" si="29"/>
        <v>65767.911775364904</v>
      </c>
      <c r="AE10" s="35">
        <f t="shared" si="29"/>
        <v>21655.017438080104</v>
      </c>
      <c r="AF10" s="35">
        <f t="shared" ref="AF10:AG10" si="30">SUM(AF6:AF9)</f>
        <v>45748.393919215639</v>
      </c>
      <c r="AG10" s="36">
        <f t="shared" si="30"/>
        <v>64958.422180809073</v>
      </c>
      <c r="AI10" s="35">
        <f t="shared" si="0"/>
        <v>47529.859847859567</v>
      </c>
      <c r="AJ10" s="35">
        <f t="shared" si="1"/>
        <v>36375.140152140433</v>
      </c>
      <c r="AK10" s="35">
        <f t="shared" si="2"/>
        <v>31544</v>
      </c>
      <c r="AL10" s="35">
        <f t="shared" si="3"/>
        <v>31595</v>
      </c>
      <c r="AM10" s="35">
        <f t="shared" si="4"/>
        <v>26470.472215723887</v>
      </c>
      <c r="AN10" s="35">
        <f t="shared" si="5"/>
        <v>14025.527784276113</v>
      </c>
      <c r="AO10" s="35">
        <f t="shared" si="6"/>
        <v>24108</v>
      </c>
      <c r="AP10" s="35">
        <f t="shared" si="7"/>
        <v>19943</v>
      </c>
      <c r="AQ10" s="35">
        <f t="shared" si="8"/>
        <v>3396</v>
      </c>
      <c r="AR10" s="35">
        <f t="shared" si="9"/>
        <v>-14097</v>
      </c>
      <c r="AS10" s="35">
        <f t="shared" si="10"/>
        <v>-16806</v>
      </c>
      <c r="AT10" s="35">
        <f t="shared" si="11"/>
        <v>-22574</v>
      </c>
      <c r="AU10" s="35">
        <f t="shared" si="12"/>
        <v>-8427</v>
      </c>
      <c r="AV10" s="35">
        <f t="shared" si="13"/>
        <v>-3225</v>
      </c>
      <c r="AW10" s="35">
        <f t="shared" si="14"/>
        <v>3536.3858856756024</v>
      </c>
      <c r="AX10" s="35">
        <f t="shared" si="15"/>
        <v>12975.509147989771</v>
      </c>
      <c r="AY10" s="35">
        <f t="shared" si="16"/>
        <v>10174.231364913187</v>
      </c>
      <c r="AZ10" s="35">
        <f t="shared" si="17"/>
        <v>12679.89399049494</v>
      </c>
      <c r="BA10" s="35">
        <f t="shared" si="18"/>
        <v>17977.754958992584</v>
      </c>
      <c r="BB10" s="35">
        <f t="shared" si="19"/>
        <v>17361.65969812229</v>
      </c>
      <c r="BC10" s="35">
        <f t="shared" si="20"/>
        <v>10098.574408987341</v>
      </c>
      <c r="BD10" s="35">
        <f t="shared" si="21"/>
        <v>20329.92270926269</v>
      </c>
      <c r="BE10" s="35">
        <f t="shared" si="22"/>
        <v>21655.017438080104</v>
      </c>
      <c r="BF10" s="35">
        <f t="shared" si="23"/>
        <v>24093.376481135536</v>
      </c>
      <c r="BG10" s="36">
        <f t="shared" si="23"/>
        <v>19210.028261593434</v>
      </c>
    </row>
    <row r="11" spans="2:59" x14ac:dyDescent="0.25">
      <c r="B11" s="64"/>
      <c r="D11" s="37" t="s">
        <v>135</v>
      </c>
      <c r="E11" s="38">
        <v>52021</v>
      </c>
      <c r="F11" s="38">
        <v>54355.569459999992</v>
      </c>
      <c r="G11" s="38">
        <v>70687</v>
      </c>
      <c r="H11" s="38">
        <v>34974</v>
      </c>
      <c r="I11" s="38">
        <v>50657.768469999995</v>
      </c>
      <c r="J11" s="38">
        <v>76613</v>
      </c>
      <c r="K11" s="38">
        <v>13376</v>
      </c>
      <c r="L11" s="38">
        <v>22769</v>
      </c>
      <c r="M11" s="38">
        <v>39281.246479999987</v>
      </c>
      <c r="N11" s="38">
        <v>57904</v>
      </c>
      <c r="O11" s="38">
        <v>16337</v>
      </c>
      <c r="P11" s="38">
        <v>36794</v>
      </c>
      <c r="Q11" s="38">
        <v>51685</v>
      </c>
      <c r="R11" s="38">
        <v>72406</v>
      </c>
      <c r="S11" s="38">
        <v>15432</v>
      </c>
      <c r="T11" s="38">
        <v>27400</v>
      </c>
      <c r="U11" s="38">
        <v>38806</v>
      </c>
      <c r="V11" s="38">
        <v>54165</v>
      </c>
      <c r="W11" s="38">
        <v>12179.4727</v>
      </c>
      <c r="X11" s="38">
        <v>26509.348579999998</v>
      </c>
      <c r="Y11" s="38">
        <v>39537.960299999999</v>
      </c>
      <c r="Z11" s="38">
        <v>57034.756979999991</v>
      </c>
      <c r="AA11" s="38">
        <v>13359.826939030403</v>
      </c>
      <c r="AB11" s="38">
        <v>28236.59835</v>
      </c>
      <c r="AC11" s="38">
        <v>40682.084959999993</v>
      </c>
      <c r="AD11" s="38">
        <v>52905.826289999997</v>
      </c>
      <c r="AE11" s="38">
        <v>18092.284489999998</v>
      </c>
      <c r="AF11" s="38">
        <v>33826.131230000006</v>
      </c>
      <c r="AG11" s="39">
        <v>47301.750359999991</v>
      </c>
      <c r="AI11" s="38">
        <f t="shared" si="0"/>
        <v>15683.768469999995</v>
      </c>
      <c r="AJ11" s="38">
        <f t="shared" si="1"/>
        <v>25955.231530000005</v>
      </c>
      <c r="AK11" s="38">
        <f t="shared" si="2"/>
        <v>13376</v>
      </c>
      <c r="AL11" s="38">
        <f t="shared" si="3"/>
        <v>9393</v>
      </c>
      <c r="AM11" s="38">
        <f t="shared" si="4"/>
        <v>16512.246479999987</v>
      </c>
      <c r="AN11" s="38">
        <f t="shared" si="5"/>
        <v>18622.753520000013</v>
      </c>
      <c r="AO11" s="38">
        <f t="shared" si="6"/>
        <v>16337</v>
      </c>
      <c r="AP11" s="38">
        <f t="shared" si="7"/>
        <v>20457</v>
      </c>
      <c r="AQ11" s="38">
        <f t="shared" si="8"/>
        <v>14891</v>
      </c>
      <c r="AR11" s="38">
        <f t="shared" si="9"/>
        <v>20721</v>
      </c>
      <c r="AS11" s="38">
        <f t="shared" si="10"/>
        <v>15432</v>
      </c>
      <c r="AT11" s="38">
        <f t="shared" si="11"/>
        <v>11968</v>
      </c>
      <c r="AU11" s="38">
        <f t="shared" si="12"/>
        <v>11406</v>
      </c>
      <c r="AV11" s="38">
        <f t="shared" si="13"/>
        <v>15359</v>
      </c>
      <c r="AW11" s="38">
        <f t="shared" si="14"/>
        <v>12179.4727</v>
      </c>
      <c r="AX11" s="38">
        <f t="shared" si="15"/>
        <v>14329.875879999998</v>
      </c>
      <c r="AY11" s="38">
        <f t="shared" si="16"/>
        <v>13028.611720000001</v>
      </c>
      <c r="AZ11" s="38">
        <f t="shared" si="17"/>
        <v>17496.796679999992</v>
      </c>
      <c r="BA11" s="38">
        <f t="shared" si="18"/>
        <v>13359.826939030403</v>
      </c>
      <c r="BB11" s="38">
        <f t="shared" si="19"/>
        <v>14876.771410969597</v>
      </c>
      <c r="BC11" s="38">
        <f t="shared" si="20"/>
        <v>12445.486609999993</v>
      </c>
      <c r="BD11" s="38">
        <f t="shared" si="21"/>
        <v>12223.741330000004</v>
      </c>
      <c r="BE11" s="38">
        <f t="shared" si="22"/>
        <v>18092.284489999998</v>
      </c>
      <c r="BF11" s="38">
        <f t="shared" si="23"/>
        <v>15733.846740000008</v>
      </c>
      <c r="BG11" s="39">
        <f t="shared" si="23"/>
        <v>13475.619129999985</v>
      </c>
    </row>
    <row r="12" spans="2:59" x14ac:dyDescent="0.25">
      <c r="B12" s="64"/>
      <c r="D12" s="37" t="s">
        <v>136</v>
      </c>
      <c r="E12" s="38">
        <v>-18547</v>
      </c>
      <c r="F12" s="38">
        <v>-32709.224891641526</v>
      </c>
      <c r="G12" s="38">
        <v>-39117</v>
      </c>
      <c r="H12" s="38">
        <v>-21932</v>
      </c>
      <c r="I12" s="38">
        <v>-32428.553819042852</v>
      </c>
      <c r="J12" s="38">
        <v>-47360</v>
      </c>
      <c r="K12" s="38">
        <v>-6437</v>
      </c>
      <c r="L12" s="38">
        <v>-9974</v>
      </c>
      <c r="M12" s="38">
        <v>-17173.93199369132</v>
      </c>
      <c r="N12" s="38">
        <v>-23243</v>
      </c>
      <c r="O12" s="38">
        <v>-9589</v>
      </c>
      <c r="P12" s="38">
        <v>-18414</v>
      </c>
      <c r="Q12" s="38">
        <v>-25662</v>
      </c>
      <c r="R12" s="38">
        <v>-32633</v>
      </c>
      <c r="S12" s="38">
        <v>-6755</v>
      </c>
      <c r="T12" s="38">
        <v>-10479</v>
      </c>
      <c r="U12" s="38">
        <v>-13734</v>
      </c>
      <c r="V12" s="38">
        <v>-20281</v>
      </c>
      <c r="W12" s="38">
        <v>-3737.6835285988786</v>
      </c>
      <c r="X12" s="38">
        <v>-8301.6824463250268</v>
      </c>
      <c r="Y12" s="38">
        <v>-12022.111296705387</v>
      </c>
      <c r="Z12" s="38">
        <v>-16939.394658758032</v>
      </c>
      <c r="AA12" s="38">
        <v>-3352.1911435612387</v>
      </c>
      <c r="AB12" s="38">
        <v>-6574.2610345192497</v>
      </c>
      <c r="AC12" s="38">
        <v>-8606.1673035475087</v>
      </c>
      <c r="AD12" s="38">
        <v>-11251.745308607275</v>
      </c>
      <c r="AE12" s="38">
        <v>-6948.6648325250444</v>
      </c>
      <c r="AF12" s="38">
        <v>-9715.0344468148087</v>
      </c>
      <c r="AG12" s="39">
        <v>-10950.592635582416</v>
      </c>
      <c r="AI12" s="38">
        <f t="shared" si="0"/>
        <v>-10496.553819042852</v>
      </c>
      <c r="AJ12" s="38">
        <f t="shared" si="1"/>
        <v>-14931.446180957148</v>
      </c>
      <c r="AK12" s="38">
        <f t="shared" si="2"/>
        <v>-6437</v>
      </c>
      <c r="AL12" s="38">
        <f t="shared" si="3"/>
        <v>-3537</v>
      </c>
      <c r="AM12" s="38">
        <f t="shared" si="4"/>
        <v>-7199.9319936913198</v>
      </c>
      <c r="AN12" s="38">
        <f t="shared" si="5"/>
        <v>-6069.0680063086802</v>
      </c>
      <c r="AO12" s="38">
        <f t="shared" si="6"/>
        <v>-9589</v>
      </c>
      <c r="AP12" s="38">
        <f t="shared" si="7"/>
        <v>-8825</v>
      </c>
      <c r="AQ12" s="38">
        <f t="shared" si="8"/>
        <v>-7248</v>
      </c>
      <c r="AR12" s="38">
        <f t="shared" si="9"/>
        <v>-6971</v>
      </c>
      <c r="AS12" s="38">
        <f t="shared" si="10"/>
        <v>-6755</v>
      </c>
      <c r="AT12" s="38">
        <f t="shared" si="11"/>
        <v>-3724</v>
      </c>
      <c r="AU12" s="38">
        <f t="shared" si="12"/>
        <v>-3255</v>
      </c>
      <c r="AV12" s="38">
        <f t="shared" si="13"/>
        <v>-6547</v>
      </c>
      <c r="AW12" s="38">
        <f t="shared" si="14"/>
        <v>-3737.6835285988786</v>
      </c>
      <c r="AX12" s="38">
        <f t="shared" si="15"/>
        <v>-4563.9989177261486</v>
      </c>
      <c r="AY12" s="38">
        <f t="shared" si="16"/>
        <v>-3720.42885038036</v>
      </c>
      <c r="AZ12" s="38">
        <f t="shared" si="17"/>
        <v>-4917.2833620526453</v>
      </c>
      <c r="BA12" s="38">
        <f t="shared" si="18"/>
        <v>-3352.1911435612387</v>
      </c>
      <c r="BB12" s="38">
        <f t="shared" si="19"/>
        <v>-3222.069890958011</v>
      </c>
      <c r="BC12" s="38">
        <f t="shared" si="20"/>
        <v>-2031.906269028259</v>
      </c>
      <c r="BD12" s="38">
        <f t="shared" si="21"/>
        <v>-2645.5780050597659</v>
      </c>
      <c r="BE12" s="38">
        <f t="shared" si="22"/>
        <v>-6948.6648325250444</v>
      </c>
      <c r="BF12" s="38">
        <f t="shared" si="23"/>
        <v>-2766.3696142897643</v>
      </c>
      <c r="BG12" s="39">
        <f t="shared" si="23"/>
        <v>-1235.5581887676071</v>
      </c>
    </row>
    <row r="13" spans="2:59" x14ac:dyDescent="0.25">
      <c r="B13" s="64"/>
      <c r="D13" s="31" t="s">
        <v>137</v>
      </c>
      <c r="E13" s="35">
        <f>SUM(E11:E12)</f>
        <v>33474</v>
      </c>
      <c r="F13" s="35">
        <f>SUM(F11:F12)</f>
        <v>21646.344568358465</v>
      </c>
      <c r="G13" s="35">
        <f t="shared" ref="G13:Q13" si="31">SUM(G11:G12)</f>
        <v>31570</v>
      </c>
      <c r="H13" s="35">
        <f t="shared" si="31"/>
        <v>13042</v>
      </c>
      <c r="I13" s="35">
        <f t="shared" si="31"/>
        <v>18229.214650957143</v>
      </c>
      <c r="J13" s="35">
        <f t="shared" si="31"/>
        <v>29253</v>
      </c>
      <c r="K13" s="35">
        <f t="shared" si="31"/>
        <v>6939</v>
      </c>
      <c r="L13" s="35">
        <f t="shared" si="31"/>
        <v>12795</v>
      </c>
      <c r="M13" s="35">
        <f t="shared" si="31"/>
        <v>22107.314486308667</v>
      </c>
      <c r="N13" s="35">
        <f t="shared" si="31"/>
        <v>34661</v>
      </c>
      <c r="O13" s="35">
        <f t="shared" si="31"/>
        <v>6748</v>
      </c>
      <c r="P13" s="35">
        <v>18380</v>
      </c>
      <c r="Q13" s="35">
        <f t="shared" si="31"/>
        <v>26023</v>
      </c>
      <c r="R13" s="35">
        <f t="shared" ref="R13:W13" si="32">SUM(R11:R12)</f>
        <v>39773</v>
      </c>
      <c r="S13" s="35">
        <f t="shared" si="32"/>
        <v>8677</v>
      </c>
      <c r="T13" s="35">
        <f t="shared" si="32"/>
        <v>16921</v>
      </c>
      <c r="U13" s="35">
        <f t="shared" si="32"/>
        <v>25072</v>
      </c>
      <c r="V13" s="35">
        <f t="shared" si="32"/>
        <v>33884</v>
      </c>
      <c r="W13" s="35">
        <f t="shared" si="32"/>
        <v>8441.7891714011221</v>
      </c>
      <c r="X13" s="35">
        <f t="shared" ref="X13:Y13" si="33">SUM(X11:X12)</f>
        <v>18207.666133674971</v>
      </c>
      <c r="Y13" s="35">
        <f t="shared" si="33"/>
        <v>27515.849003294614</v>
      </c>
      <c r="Z13" s="35">
        <f t="shared" ref="Z13:AA13" si="34">SUM(Z11:Z12)</f>
        <v>40095.362321241962</v>
      </c>
      <c r="AA13" s="35">
        <f t="shared" si="34"/>
        <v>10007.635795469165</v>
      </c>
      <c r="AB13" s="35">
        <f t="shared" ref="AB13:AE13" si="35">SUM(AB11:AB12)</f>
        <v>21662.337315480749</v>
      </c>
      <c r="AC13" s="35">
        <f t="shared" si="35"/>
        <v>32075.917656452482</v>
      </c>
      <c r="AD13" s="35">
        <f t="shared" si="35"/>
        <v>41654.080981392719</v>
      </c>
      <c r="AE13" s="35">
        <f t="shared" si="35"/>
        <v>11143.619657474954</v>
      </c>
      <c r="AF13" s="35">
        <f t="shared" ref="AF13:AG13" si="36">SUM(AF11:AF12)</f>
        <v>24111.096783185196</v>
      </c>
      <c r="AG13" s="36">
        <f t="shared" si="36"/>
        <v>36351.157724417571</v>
      </c>
      <c r="AI13" s="35">
        <f t="shared" si="0"/>
        <v>5187.214650957143</v>
      </c>
      <c r="AJ13" s="35">
        <f t="shared" si="1"/>
        <v>11023.785349042857</v>
      </c>
      <c r="AK13" s="35">
        <f t="shared" si="2"/>
        <v>6939</v>
      </c>
      <c r="AL13" s="35">
        <f t="shared" si="3"/>
        <v>5856</v>
      </c>
      <c r="AM13" s="35">
        <f t="shared" si="4"/>
        <v>9312.3144863086673</v>
      </c>
      <c r="AN13" s="35">
        <f t="shared" si="5"/>
        <v>12553.685513691333</v>
      </c>
      <c r="AO13" s="35">
        <f t="shared" si="6"/>
        <v>6748</v>
      </c>
      <c r="AP13" s="35">
        <f t="shared" si="7"/>
        <v>11632</v>
      </c>
      <c r="AQ13" s="35">
        <f t="shared" si="8"/>
        <v>7643</v>
      </c>
      <c r="AR13" s="35">
        <f t="shared" si="9"/>
        <v>13750</v>
      </c>
      <c r="AS13" s="35">
        <f t="shared" si="10"/>
        <v>8677</v>
      </c>
      <c r="AT13" s="35">
        <f t="shared" si="11"/>
        <v>8244</v>
      </c>
      <c r="AU13" s="35">
        <f t="shared" si="12"/>
        <v>8151</v>
      </c>
      <c r="AV13" s="35">
        <f t="shared" si="13"/>
        <v>8812</v>
      </c>
      <c r="AW13" s="35">
        <f t="shared" si="14"/>
        <v>8441.7891714011221</v>
      </c>
      <c r="AX13" s="35">
        <f t="shared" si="15"/>
        <v>9765.8769622738491</v>
      </c>
      <c r="AY13" s="35">
        <f t="shared" si="16"/>
        <v>9308.1828696196426</v>
      </c>
      <c r="AZ13" s="35">
        <f t="shared" si="17"/>
        <v>12579.513317947349</v>
      </c>
      <c r="BA13" s="35">
        <f t="shared" si="18"/>
        <v>10007.635795469165</v>
      </c>
      <c r="BB13" s="35">
        <f t="shared" si="19"/>
        <v>11654.701520011584</v>
      </c>
      <c r="BC13" s="35">
        <f t="shared" si="20"/>
        <v>10413.580340971734</v>
      </c>
      <c r="BD13" s="35">
        <f t="shared" si="21"/>
        <v>9578.1633249402366</v>
      </c>
      <c r="BE13" s="35">
        <f t="shared" si="22"/>
        <v>11143.619657474954</v>
      </c>
      <c r="BF13" s="35">
        <f t="shared" si="23"/>
        <v>12967.477125710242</v>
      </c>
      <c r="BG13" s="36">
        <f t="shared" si="23"/>
        <v>12240.060941232376</v>
      </c>
    </row>
    <row r="14" spans="2:59" x14ac:dyDescent="0.25">
      <c r="B14" s="64"/>
      <c r="D14" s="31" t="s">
        <v>138</v>
      </c>
      <c r="E14" s="35">
        <f>SUM(E13,E10)</f>
        <v>151286</v>
      </c>
      <c r="F14" s="35">
        <f>SUM(F13,F10)</f>
        <v>102314.14286609477</v>
      </c>
      <c r="G14" s="35">
        <f t="shared" ref="G14:Q14" si="37">SUM(G13,G10)</f>
        <v>135220</v>
      </c>
      <c r="H14" s="35">
        <f t="shared" si="37"/>
        <v>75076</v>
      </c>
      <c r="I14" s="35">
        <f t="shared" si="37"/>
        <v>127793.07449881671</v>
      </c>
      <c r="J14" s="35">
        <f t="shared" si="37"/>
        <v>175192</v>
      </c>
      <c r="K14" s="35">
        <f t="shared" si="37"/>
        <v>38483</v>
      </c>
      <c r="L14" s="35">
        <f t="shared" si="37"/>
        <v>75934</v>
      </c>
      <c r="M14" s="35">
        <f t="shared" si="37"/>
        <v>111716.78670203255</v>
      </c>
      <c r="N14" s="35">
        <f t="shared" si="37"/>
        <v>138296</v>
      </c>
      <c r="O14" s="35">
        <f t="shared" si="37"/>
        <v>30856</v>
      </c>
      <c r="P14" s="35">
        <v>62431</v>
      </c>
      <c r="Q14" s="35">
        <f t="shared" si="37"/>
        <v>73470</v>
      </c>
      <c r="R14" s="35">
        <f t="shared" ref="R14:W14" si="38">SUM(R13,R10)</f>
        <v>73123</v>
      </c>
      <c r="S14" s="35">
        <f t="shared" si="38"/>
        <v>-8129</v>
      </c>
      <c r="T14" s="35">
        <f t="shared" si="38"/>
        <v>-22459</v>
      </c>
      <c r="U14" s="35">
        <f t="shared" si="38"/>
        <v>-22735</v>
      </c>
      <c r="V14" s="35">
        <f t="shared" si="38"/>
        <v>-17148</v>
      </c>
      <c r="W14" s="35">
        <f t="shared" si="38"/>
        <v>11978.175057076725</v>
      </c>
      <c r="X14" s="35">
        <f t="shared" ref="X14:Y14" si="39">SUM(X13,X10)</f>
        <v>34719.561167340347</v>
      </c>
      <c r="Y14" s="35">
        <f t="shared" si="39"/>
        <v>54201.975401873176</v>
      </c>
      <c r="Z14" s="35">
        <f t="shared" ref="Z14:AA14" si="40">SUM(Z13,Z10)</f>
        <v>79461.382710315462</v>
      </c>
      <c r="AA14" s="35">
        <f t="shared" si="40"/>
        <v>27985.390754461747</v>
      </c>
      <c r="AB14" s="35">
        <f t="shared" ref="AB14:AE14" si="41">SUM(AB13,AB10)</f>
        <v>57001.751972595623</v>
      </c>
      <c r="AC14" s="35">
        <f t="shared" si="41"/>
        <v>77513.906722554704</v>
      </c>
      <c r="AD14" s="35">
        <f t="shared" si="41"/>
        <v>107421.99275675762</v>
      </c>
      <c r="AE14" s="35">
        <f t="shared" si="41"/>
        <v>32798.637095555059</v>
      </c>
      <c r="AF14" s="35">
        <f t="shared" ref="AF14:AG14" si="42">SUM(AF13,AF10)</f>
        <v>69859.490702400828</v>
      </c>
      <c r="AG14" s="36">
        <f t="shared" si="42"/>
        <v>101309.57990522665</v>
      </c>
      <c r="AI14" s="35">
        <f t="shared" si="0"/>
        <v>52717.074498816713</v>
      </c>
      <c r="AJ14" s="35">
        <f t="shared" si="1"/>
        <v>47398.925501183287</v>
      </c>
      <c r="AK14" s="35">
        <f t="shared" si="2"/>
        <v>38483</v>
      </c>
      <c r="AL14" s="35">
        <f t="shared" si="3"/>
        <v>37451</v>
      </c>
      <c r="AM14" s="35">
        <f t="shared" si="4"/>
        <v>35782.78670203255</v>
      </c>
      <c r="AN14" s="35">
        <f t="shared" si="5"/>
        <v>26579.21329796745</v>
      </c>
      <c r="AO14" s="35">
        <f t="shared" si="6"/>
        <v>30856</v>
      </c>
      <c r="AP14" s="35">
        <f t="shared" si="7"/>
        <v>31575</v>
      </c>
      <c r="AQ14" s="35">
        <f t="shared" si="8"/>
        <v>11039</v>
      </c>
      <c r="AR14" s="35">
        <f t="shared" si="9"/>
        <v>-347</v>
      </c>
      <c r="AS14" s="35">
        <f t="shared" si="10"/>
        <v>-8129</v>
      </c>
      <c r="AT14" s="35">
        <f t="shared" si="11"/>
        <v>-14330</v>
      </c>
      <c r="AU14" s="35">
        <f t="shared" si="12"/>
        <v>-276</v>
      </c>
      <c r="AV14" s="35">
        <f t="shared" si="13"/>
        <v>5587</v>
      </c>
      <c r="AW14" s="35">
        <f t="shared" si="14"/>
        <v>11978.175057076725</v>
      </c>
      <c r="AX14" s="35">
        <f t="shared" si="15"/>
        <v>22741.386110263622</v>
      </c>
      <c r="AY14" s="35">
        <f t="shared" si="16"/>
        <v>19482.414234532829</v>
      </c>
      <c r="AZ14" s="35">
        <f t="shared" si="17"/>
        <v>25259.407308442285</v>
      </c>
      <c r="BA14" s="35">
        <f t="shared" si="18"/>
        <v>27985.390754461747</v>
      </c>
      <c r="BB14" s="35">
        <f t="shared" si="19"/>
        <v>29016.361218133876</v>
      </c>
      <c r="BC14" s="35">
        <f t="shared" si="20"/>
        <v>20512.154749959082</v>
      </c>
      <c r="BD14" s="35">
        <f t="shared" si="21"/>
        <v>29908.086034202919</v>
      </c>
      <c r="BE14" s="35">
        <f t="shared" si="22"/>
        <v>32798.637095555059</v>
      </c>
      <c r="BF14" s="35">
        <f t="shared" si="23"/>
        <v>37060.853606845769</v>
      </c>
      <c r="BG14" s="36">
        <f t="shared" si="23"/>
        <v>31450.089202825824</v>
      </c>
    </row>
    <row r="15" spans="2:59" x14ac:dyDescent="0.25">
      <c r="B15" s="64"/>
      <c r="D15" s="37" t="s">
        <v>139</v>
      </c>
      <c r="E15" s="38">
        <v>4677</v>
      </c>
      <c r="F15" s="38">
        <v>5809.7359739047224</v>
      </c>
      <c r="G15" s="38">
        <v>7617</v>
      </c>
      <c r="H15" s="38">
        <v>3444</v>
      </c>
      <c r="I15" s="38">
        <v>5116.6454408655263</v>
      </c>
      <c r="J15" s="38">
        <v>4432</v>
      </c>
      <c r="K15" s="38">
        <v>944</v>
      </c>
      <c r="L15" s="38">
        <v>1684</v>
      </c>
      <c r="M15" s="38">
        <v>3360.7093052500841</v>
      </c>
      <c r="N15" s="38">
        <v>6884</v>
      </c>
      <c r="O15" s="38">
        <v>1429</v>
      </c>
      <c r="P15" s="38">
        <v>2820</v>
      </c>
      <c r="Q15" s="38">
        <v>3712</v>
      </c>
      <c r="R15" s="38">
        <v>5635</v>
      </c>
      <c r="S15" s="38">
        <v>1083</v>
      </c>
      <c r="T15" s="38">
        <v>1955</v>
      </c>
      <c r="U15" s="38">
        <v>2759</v>
      </c>
      <c r="V15" s="38">
        <v>3342</v>
      </c>
      <c r="W15" s="38">
        <v>630.0702629234529</v>
      </c>
      <c r="X15" s="38">
        <v>1346.5012316123903</v>
      </c>
      <c r="Y15" s="38">
        <v>1967.1510756185878</v>
      </c>
      <c r="Z15" s="38">
        <v>2999.8867170728213</v>
      </c>
      <c r="AA15" s="38">
        <v>586.56900137721072</v>
      </c>
      <c r="AB15" s="38">
        <v>1188.5255757727091</v>
      </c>
      <c r="AC15" s="38">
        <v>1750.8100841577655</v>
      </c>
      <c r="AD15" s="38">
        <v>1865.1305415524903</v>
      </c>
      <c r="AE15" s="38">
        <v>704.60104089263018</v>
      </c>
      <c r="AF15" s="38">
        <v>1173.020608485843</v>
      </c>
      <c r="AG15" s="39">
        <v>1613.9128974716127</v>
      </c>
      <c r="AI15" s="38">
        <f t="shared" si="0"/>
        <v>1672.6454408655263</v>
      </c>
      <c r="AJ15" s="38">
        <f t="shared" si="1"/>
        <v>-684.64544086552633</v>
      </c>
      <c r="AK15" s="38">
        <f t="shared" si="2"/>
        <v>944</v>
      </c>
      <c r="AL15" s="38">
        <f t="shared" si="3"/>
        <v>740</v>
      </c>
      <c r="AM15" s="38">
        <f t="shared" si="4"/>
        <v>1676.7093052500841</v>
      </c>
      <c r="AN15" s="38">
        <f t="shared" si="5"/>
        <v>3523.2906947499159</v>
      </c>
      <c r="AO15" s="38">
        <f t="shared" si="6"/>
        <v>1429</v>
      </c>
      <c r="AP15" s="38">
        <f t="shared" si="7"/>
        <v>1391</v>
      </c>
      <c r="AQ15" s="38">
        <f t="shared" si="8"/>
        <v>892</v>
      </c>
      <c r="AR15" s="38">
        <f t="shared" si="9"/>
        <v>1923</v>
      </c>
      <c r="AS15" s="38">
        <f t="shared" si="10"/>
        <v>1083</v>
      </c>
      <c r="AT15" s="38">
        <f t="shared" si="11"/>
        <v>872</v>
      </c>
      <c r="AU15" s="38">
        <f t="shared" si="12"/>
        <v>804</v>
      </c>
      <c r="AV15" s="38">
        <f t="shared" si="13"/>
        <v>583</v>
      </c>
      <c r="AW15" s="38">
        <f t="shared" si="14"/>
        <v>630.0702629234529</v>
      </c>
      <c r="AX15" s="38">
        <f t="shared" si="15"/>
        <v>716.43096868893736</v>
      </c>
      <c r="AY15" s="38">
        <f t="shared" si="16"/>
        <v>620.64984400619755</v>
      </c>
      <c r="AZ15" s="38">
        <f t="shared" si="17"/>
        <v>1032.7356414542335</v>
      </c>
      <c r="BA15" s="38">
        <f t="shared" si="18"/>
        <v>586.56900137721072</v>
      </c>
      <c r="BB15" s="38">
        <f t="shared" si="19"/>
        <v>601.95657439549836</v>
      </c>
      <c r="BC15" s="38">
        <f t="shared" si="20"/>
        <v>562.28450838505637</v>
      </c>
      <c r="BD15" s="38">
        <f t="shared" si="21"/>
        <v>114.32045739472483</v>
      </c>
      <c r="BE15" s="38">
        <f t="shared" si="22"/>
        <v>704.60104089263018</v>
      </c>
      <c r="BF15" s="38">
        <f t="shared" si="23"/>
        <v>468.41956759321283</v>
      </c>
      <c r="BG15" s="39">
        <f t="shared" si="23"/>
        <v>440.89228898576971</v>
      </c>
    </row>
    <row r="16" spans="2:59" x14ac:dyDescent="0.25">
      <c r="B16" s="64"/>
      <c r="D16" s="31" t="s">
        <v>140</v>
      </c>
      <c r="E16" s="35">
        <f>SUM(E14:E15)</f>
        <v>155963</v>
      </c>
      <c r="F16" s="35">
        <f>SUM(F14:F15)</f>
        <v>108123.8788399995</v>
      </c>
      <c r="G16" s="35">
        <f t="shared" ref="G16:Q16" si="43">SUM(G14:G15)</f>
        <v>142837</v>
      </c>
      <c r="H16" s="35">
        <f t="shared" si="43"/>
        <v>78520</v>
      </c>
      <c r="I16" s="35">
        <f t="shared" si="43"/>
        <v>132909.71993968223</v>
      </c>
      <c r="J16" s="35">
        <f t="shared" si="43"/>
        <v>179624</v>
      </c>
      <c r="K16" s="35">
        <f t="shared" si="43"/>
        <v>39427</v>
      </c>
      <c r="L16" s="35">
        <f t="shared" si="43"/>
        <v>77618</v>
      </c>
      <c r="M16" s="35">
        <f t="shared" si="43"/>
        <v>115077.49600728264</v>
      </c>
      <c r="N16" s="35">
        <f t="shared" si="43"/>
        <v>145180</v>
      </c>
      <c r="O16" s="35">
        <f t="shared" si="43"/>
        <v>32285</v>
      </c>
      <c r="P16" s="35">
        <v>65251</v>
      </c>
      <c r="Q16" s="35">
        <f t="shared" si="43"/>
        <v>77182</v>
      </c>
      <c r="R16" s="35">
        <f t="shared" ref="R16:W16" si="44">SUM(R14:R15)</f>
        <v>78758</v>
      </c>
      <c r="S16" s="35">
        <f t="shared" si="44"/>
        <v>-7046</v>
      </c>
      <c r="T16" s="35">
        <f t="shared" si="44"/>
        <v>-20504</v>
      </c>
      <c r="U16" s="35">
        <f t="shared" si="44"/>
        <v>-19976</v>
      </c>
      <c r="V16" s="35">
        <f t="shared" si="44"/>
        <v>-13806</v>
      </c>
      <c r="W16" s="35">
        <f t="shared" si="44"/>
        <v>12608.245320000178</v>
      </c>
      <c r="X16" s="35">
        <f t="shared" ref="X16:Y16" si="45">SUM(X14:X15)</f>
        <v>36066.062398952738</v>
      </c>
      <c r="Y16" s="35">
        <f t="shared" si="45"/>
        <v>56169.126477491765</v>
      </c>
      <c r="Z16" s="35">
        <f t="shared" ref="Z16:AA16" si="46">SUM(Z14:Z15)</f>
        <v>82461.269427388281</v>
      </c>
      <c r="AA16" s="35">
        <f t="shared" si="46"/>
        <v>28571.959755838958</v>
      </c>
      <c r="AB16" s="35">
        <f t="shared" ref="AB16:AE16" si="47">SUM(AB14:AB15)</f>
        <v>58190.277548368329</v>
      </c>
      <c r="AC16" s="35">
        <f t="shared" si="47"/>
        <v>79264.716806712473</v>
      </c>
      <c r="AD16" s="35">
        <f t="shared" si="47"/>
        <v>109287.12329831011</v>
      </c>
      <c r="AE16" s="35">
        <f t="shared" si="47"/>
        <v>33503.23813644769</v>
      </c>
      <c r="AF16" s="35">
        <f t="shared" ref="AF16:AG16" si="48">SUM(AF14:AF15)</f>
        <v>71032.511310886664</v>
      </c>
      <c r="AG16" s="36">
        <f t="shared" si="48"/>
        <v>102923.49280269827</v>
      </c>
      <c r="AI16" s="35">
        <f t="shared" si="0"/>
        <v>54389.719939682225</v>
      </c>
      <c r="AJ16" s="35">
        <f t="shared" si="1"/>
        <v>46714.280060317775</v>
      </c>
      <c r="AK16" s="35">
        <f t="shared" si="2"/>
        <v>39427</v>
      </c>
      <c r="AL16" s="35">
        <f t="shared" si="3"/>
        <v>38191</v>
      </c>
      <c r="AM16" s="35">
        <f t="shared" si="4"/>
        <v>37459.496007282636</v>
      </c>
      <c r="AN16" s="35">
        <f t="shared" si="5"/>
        <v>30102.503992717364</v>
      </c>
      <c r="AO16" s="35">
        <f t="shared" si="6"/>
        <v>32285</v>
      </c>
      <c r="AP16" s="35">
        <f t="shared" si="7"/>
        <v>32966</v>
      </c>
      <c r="AQ16" s="35">
        <f t="shared" si="8"/>
        <v>11931</v>
      </c>
      <c r="AR16" s="35">
        <f t="shared" si="9"/>
        <v>1576</v>
      </c>
      <c r="AS16" s="35">
        <f t="shared" si="10"/>
        <v>-7046</v>
      </c>
      <c r="AT16" s="35">
        <f t="shared" si="11"/>
        <v>-13458</v>
      </c>
      <c r="AU16" s="35">
        <f t="shared" si="12"/>
        <v>528</v>
      </c>
      <c r="AV16" s="35">
        <f t="shared" si="13"/>
        <v>6170</v>
      </c>
      <c r="AW16" s="35">
        <f t="shared" si="14"/>
        <v>12608.245320000178</v>
      </c>
      <c r="AX16" s="35">
        <f t="shared" si="15"/>
        <v>23457.817078952561</v>
      </c>
      <c r="AY16" s="35">
        <f t="shared" si="16"/>
        <v>20103.064078539028</v>
      </c>
      <c r="AZ16" s="35">
        <f t="shared" si="17"/>
        <v>26292.142949896515</v>
      </c>
      <c r="BA16" s="35">
        <f t="shared" si="18"/>
        <v>28571.959755838958</v>
      </c>
      <c r="BB16" s="35">
        <f t="shared" si="19"/>
        <v>29618.317792529371</v>
      </c>
      <c r="BC16" s="35">
        <f t="shared" si="20"/>
        <v>21074.439258344144</v>
      </c>
      <c r="BD16" s="35">
        <f t="shared" si="21"/>
        <v>30022.406491597634</v>
      </c>
      <c r="BE16" s="35">
        <f t="shared" si="22"/>
        <v>33503.23813644769</v>
      </c>
      <c r="BF16" s="35">
        <f t="shared" si="23"/>
        <v>37529.273174438975</v>
      </c>
      <c r="BG16" s="36">
        <f t="shared" si="23"/>
        <v>31890.981491811603</v>
      </c>
    </row>
    <row r="17" spans="2:59" ht="15" thickBot="1" x14ac:dyDescent="0.3">
      <c r="B17" s="64"/>
      <c r="D17" s="37" t="s">
        <v>141</v>
      </c>
      <c r="E17" s="38">
        <v>-38752</v>
      </c>
      <c r="F17" s="38">
        <v>-26601.341855272254</v>
      </c>
      <c r="G17" s="38">
        <v>-35542</v>
      </c>
      <c r="H17" s="38">
        <v>-19631</v>
      </c>
      <c r="I17" s="38">
        <v>-33255.541249920563</v>
      </c>
      <c r="J17" s="38">
        <v>-44778</v>
      </c>
      <c r="K17" s="38">
        <v>-9827</v>
      </c>
      <c r="L17" s="38">
        <v>-19408</v>
      </c>
      <c r="M17" s="38">
        <v>-28784.250481820487</v>
      </c>
      <c r="N17" s="38">
        <v>-35043</v>
      </c>
      <c r="O17" s="38">
        <v>-8096</v>
      </c>
      <c r="P17" s="38">
        <v>-16275</v>
      </c>
      <c r="Q17" s="38">
        <v>-18872</v>
      </c>
      <c r="R17" s="38">
        <v>-19235</v>
      </c>
      <c r="S17" s="38">
        <v>1764</v>
      </c>
      <c r="T17" s="38">
        <v>4945</v>
      </c>
      <c r="U17" s="38">
        <v>5288</v>
      </c>
      <c r="V17" s="38">
        <v>3972</v>
      </c>
      <c r="W17" s="38">
        <v>-3310.0775800000001</v>
      </c>
      <c r="X17" s="38">
        <v>-9312.4121047382378</v>
      </c>
      <c r="Y17" s="38">
        <v>-13703.136846872898</v>
      </c>
      <c r="Z17" s="38">
        <v>-18881.51850934701</v>
      </c>
      <c r="AA17" s="38">
        <v>-7057.9966022110102</v>
      </c>
      <c r="AB17" s="38">
        <v>-14381.907854592071</v>
      </c>
      <c r="AC17" s="38">
        <v>-19591.749196678164</v>
      </c>
      <c r="AD17" s="38">
        <v>-27213.113499577772</v>
      </c>
      <c r="AE17" s="38">
        <v>-8017.5841566119352</v>
      </c>
      <c r="AF17" s="38">
        <v>-16903.022817721685</v>
      </c>
      <c r="AG17" s="39">
        <v>-23327.550490674395</v>
      </c>
      <c r="AI17" s="38">
        <f t="shared" si="0"/>
        <v>-13624.541249920563</v>
      </c>
      <c r="AJ17" s="38">
        <f t="shared" si="1"/>
        <v>-11522.458750079437</v>
      </c>
      <c r="AK17" s="38">
        <f t="shared" si="2"/>
        <v>-9827</v>
      </c>
      <c r="AL17" s="38">
        <f t="shared" si="3"/>
        <v>-9581</v>
      </c>
      <c r="AM17" s="38">
        <f t="shared" si="4"/>
        <v>-9376.250481820487</v>
      </c>
      <c r="AN17" s="38">
        <f t="shared" si="5"/>
        <v>-6258.749518179513</v>
      </c>
      <c r="AO17" s="38">
        <f t="shared" si="6"/>
        <v>-8096</v>
      </c>
      <c r="AP17" s="38">
        <f t="shared" si="7"/>
        <v>-8179</v>
      </c>
      <c r="AQ17" s="38">
        <f t="shared" si="8"/>
        <v>-2597</v>
      </c>
      <c r="AR17" s="38">
        <f t="shared" si="9"/>
        <v>-363</v>
      </c>
      <c r="AS17" s="38">
        <f t="shared" si="10"/>
        <v>1764</v>
      </c>
      <c r="AT17" s="38">
        <f t="shared" si="11"/>
        <v>3181</v>
      </c>
      <c r="AU17" s="38">
        <f t="shared" si="12"/>
        <v>343</v>
      </c>
      <c r="AV17" s="38">
        <f t="shared" si="13"/>
        <v>-1316</v>
      </c>
      <c r="AW17" s="38">
        <f t="shared" si="14"/>
        <v>-3310.0775800000001</v>
      </c>
      <c r="AX17" s="38">
        <f t="shared" si="15"/>
        <v>-6002.3345247382376</v>
      </c>
      <c r="AY17" s="38">
        <f t="shared" si="16"/>
        <v>-4390.7247421346601</v>
      </c>
      <c r="AZ17" s="38">
        <f t="shared" si="17"/>
        <v>-5178.3816624741121</v>
      </c>
      <c r="BA17" s="38">
        <f t="shared" si="18"/>
        <v>-7057.9966022110102</v>
      </c>
      <c r="BB17" s="38">
        <f t="shared" si="19"/>
        <v>-7323.9112523810609</v>
      </c>
      <c r="BC17" s="38">
        <f t="shared" si="20"/>
        <v>-5209.8413420860925</v>
      </c>
      <c r="BD17" s="38">
        <f t="shared" si="21"/>
        <v>-7621.3643028996084</v>
      </c>
      <c r="BE17" s="38">
        <f t="shared" si="22"/>
        <v>-8017.5841566119352</v>
      </c>
      <c r="BF17" s="38">
        <f t="shared" si="23"/>
        <v>-8885.4386611097507</v>
      </c>
      <c r="BG17" s="39">
        <f t="shared" si="23"/>
        <v>-6424.5276729527104</v>
      </c>
    </row>
    <row r="18" spans="2:59" ht="15" thickBot="1" x14ac:dyDescent="0.3">
      <c r="B18" s="64"/>
      <c r="D18" s="40" t="s">
        <v>142</v>
      </c>
      <c r="E18" s="41">
        <f>SUM(E16:E17)</f>
        <v>117211</v>
      </c>
      <c r="F18" s="41">
        <f>SUM(F16:F17)</f>
        <v>81522.536984727238</v>
      </c>
      <c r="G18" s="41">
        <f t="shared" ref="G18:V18" si="49">SUM(G16:G17)</f>
        <v>107295</v>
      </c>
      <c r="H18" s="41">
        <f t="shared" si="49"/>
        <v>58889</v>
      </c>
      <c r="I18" s="41">
        <f t="shared" si="49"/>
        <v>99654.178689761669</v>
      </c>
      <c r="J18" s="41">
        <f t="shared" si="49"/>
        <v>134846</v>
      </c>
      <c r="K18" s="41">
        <f t="shared" si="49"/>
        <v>29600</v>
      </c>
      <c r="L18" s="41">
        <f t="shared" si="49"/>
        <v>58210</v>
      </c>
      <c r="M18" s="41">
        <f t="shared" si="49"/>
        <v>86293.245525462145</v>
      </c>
      <c r="N18" s="41">
        <f t="shared" si="49"/>
        <v>110137</v>
      </c>
      <c r="O18" s="41">
        <f t="shared" si="49"/>
        <v>24189</v>
      </c>
      <c r="P18" s="41">
        <v>48976</v>
      </c>
      <c r="Q18" s="41">
        <f t="shared" si="49"/>
        <v>58310</v>
      </c>
      <c r="R18" s="41">
        <f t="shared" si="49"/>
        <v>59523</v>
      </c>
      <c r="S18" s="41">
        <f t="shared" si="49"/>
        <v>-5282</v>
      </c>
      <c r="T18" s="41">
        <f t="shared" si="49"/>
        <v>-15559</v>
      </c>
      <c r="U18" s="41">
        <f t="shared" si="49"/>
        <v>-14688</v>
      </c>
      <c r="V18" s="41">
        <f t="shared" si="49"/>
        <v>-9834</v>
      </c>
      <c r="W18" s="41">
        <f t="shared" ref="W18:Y18" si="50">SUM(W16:W17)</f>
        <v>9298.167740000179</v>
      </c>
      <c r="X18" s="41">
        <f t="shared" si="50"/>
        <v>26753.650294214502</v>
      </c>
      <c r="Y18" s="41">
        <f t="shared" si="50"/>
        <v>42465.989630618868</v>
      </c>
      <c r="Z18" s="41">
        <f t="shared" ref="Z18:AA18" si="51">SUM(Z16:Z17)</f>
        <v>63579.750918041274</v>
      </c>
      <c r="AA18" s="41">
        <f t="shared" si="51"/>
        <v>21513.963153627948</v>
      </c>
      <c r="AB18" s="41">
        <f t="shared" ref="AB18:AE18" si="52">SUM(AB16:AB17)</f>
        <v>43808.369693776258</v>
      </c>
      <c r="AC18" s="41">
        <f t="shared" si="52"/>
        <v>59672.967610034306</v>
      </c>
      <c r="AD18" s="41">
        <f t="shared" si="52"/>
        <v>82074.009798732339</v>
      </c>
      <c r="AE18" s="41">
        <f t="shared" si="52"/>
        <v>25485.653979835755</v>
      </c>
      <c r="AF18" s="41">
        <f t="shared" ref="AF18:AG18" si="53">SUM(AF16:AF17)</f>
        <v>54129.488493164979</v>
      </c>
      <c r="AG18" s="42">
        <f t="shared" si="53"/>
        <v>79595.942312023864</v>
      </c>
      <c r="AI18" s="41">
        <f t="shared" si="0"/>
        <v>40765.178689761669</v>
      </c>
      <c r="AJ18" s="41">
        <f t="shared" si="1"/>
        <v>35191.821310238331</v>
      </c>
      <c r="AK18" s="41">
        <f t="shared" si="2"/>
        <v>29600</v>
      </c>
      <c r="AL18" s="41">
        <f t="shared" si="3"/>
        <v>28610</v>
      </c>
      <c r="AM18" s="41">
        <f t="shared" si="4"/>
        <v>28083.245525462145</v>
      </c>
      <c r="AN18" s="41">
        <f t="shared" si="5"/>
        <v>23843.754474537855</v>
      </c>
      <c r="AO18" s="41">
        <f t="shared" si="6"/>
        <v>24189</v>
      </c>
      <c r="AP18" s="41">
        <f t="shared" si="7"/>
        <v>24787</v>
      </c>
      <c r="AQ18" s="41">
        <f t="shared" si="8"/>
        <v>9334</v>
      </c>
      <c r="AR18" s="41">
        <f t="shared" si="9"/>
        <v>1213</v>
      </c>
      <c r="AS18" s="41">
        <f t="shared" si="10"/>
        <v>-5282</v>
      </c>
      <c r="AT18" s="41">
        <f t="shared" si="11"/>
        <v>-10277</v>
      </c>
      <c r="AU18" s="41">
        <f t="shared" si="12"/>
        <v>871</v>
      </c>
      <c r="AV18" s="41">
        <f t="shared" si="13"/>
        <v>4854</v>
      </c>
      <c r="AW18" s="41">
        <f t="shared" si="14"/>
        <v>9298.167740000179</v>
      </c>
      <c r="AX18" s="41">
        <f t="shared" si="15"/>
        <v>17455.482554214323</v>
      </c>
      <c r="AY18" s="41">
        <f t="shared" si="16"/>
        <v>15712.339336404366</v>
      </c>
      <c r="AZ18" s="41">
        <f t="shared" si="17"/>
        <v>21113.761287422407</v>
      </c>
      <c r="BA18" s="41">
        <f t="shared" si="18"/>
        <v>21513.963153627948</v>
      </c>
      <c r="BB18" s="41">
        <f t="shared" si="19"/>
        <v>22294.406540148309</v>
      </c>
      <c r="BC18" s="41">
        <f t="shared" si="20"/>
        <v>15864.597916258048</v>
      </c>
      <c r="BD18" s="41">
        <f t="shared" si="21"/>
        <v>22401.042188698033</v>
      </c>
      <c r="BE18" s="41">
        <f t="shared" si="22"/>
        <v>25485.653979835755</v>
      </c>
      <c r="BF18" s="41">
        <f t="shared" si="23"/>
        <v>28643.834513329224</v>
      </c>
      <c r="BG18" s="42">
        <f t="shared" si="23"/>
        <v>25466.453818858885</v>
      </c>
    </row>
    <row r="19" spans="2:59" s="10" customFormat="1" ht="9" customHeight="1" x14ac:dyDescent="0.25"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</row>
    <row r="20" spans="2:59" s="10" customFormat="1" x14ac:dyDescent="0.25">
      <c r="E20" s="80"/>
      <c r="F20" s="80"/>
      <c r="G20" s="80"/>
      <c r="H20" s="80"/>
      <c r="I20" s="80"/>
      <c r="J20" s="80"/>
      <c r="K20" s="80"/>
      <c r="L20" s="80"/>
      <c r="M20" s="80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 t="s">
        <v>29</v>
      </c>
      <c r="AH20" s="27"/>
      <c r="AI20" s="80"/>
      <c r="AJ20" s="80"/>
      <c r="AK20" s="80"/>
      <c r="AL20" s="80"/>
      <c r="AM20" s="80"/>
      <c r="AQ20" s="83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 t="s">
        <v>29</v>
      </c>
    </row>
    <row r="21" spans="2:59" x14ac:dyDescent="0.25">
      <c r="D21" s="44"/>
      <c r="G21" s="84"/>
    </row>
    <row r="22" spans="2:59" x14ac:dyDescent="0.25">
      <c r="G22" s="85"/>
    </row>
    <row r="23" spans="2:59" ht="15" thickBot="1" x14ac:dyDescent="0.3">
      <c r="D23" s="23"/>
      <c r="E23" s="45" t="s">
        <v>6</v>
      </c>
      <c r="F23" s="33" t="s">
        <v>114</v>
      </c>
      <c r="G23" s="45" t="s">
        <v>3</v>
      </c>
      <c r="H23" s="33" t="s">
        <v>115</v>
      </c>
      <c r="I23" s="33" t="s">
        <v>116</v>
      </c>
      <c r="J23" s="45" t="s">
        <v>4</v>
      </c>
      <c r="K23" s="33" t="s">
        <v>117</v>
      </c>
      <c r="L23" s="33" t="s">
        <v>118</v>
      </c>
      <c r="M23" s="33" t="s">
        <v>119</v>
      </c>
      <c r="N23" s="33" t="s">
        <v>14</v>
      </c>
      <c r="O23" s="33" t="s">
        <v>120</v>
      </c>
      <c r="P23" s="33" t="s">
        <v>121</v>
      </c>
      <c r="Q23" s="33" t="s">
        <v>122</v>
      </c>
      <c r="R23" s="45" t="s">
        <v>16</v>
      </c>
      <c r="S23" s="45" t="s">
        <v>17</v>
      </c>
      <c r="T23" s="45" t="s">
        <v>87</v>
      </c>
      <c r="U23" s="45" t="s">
        <v>91</v>
      </c>
      <c r="V23" s="45" t="s">
        <v>94</v>
      </c>
      <c r="W23" s="45" t="s">
        <v>190</v>
      </c>
      <c r="X23" s="45" t="s">
        <v>215</v>
      </c>
      <c r="Y23" s="45" t="s">
        <v>217</v>
      </c>
      <c r="Z23" s="33" t="s">
        <v>219</v>
      </c>
      <c r="AA23" s="33" t="s">
        <v>221</v>
      </c>
      <c r="AB23" s="33" t="s">
        <v>224</v>
      </c>
      <c r="AC23" s="33" t="s">
        <v>227</v>
      </c>
      <c r="AD23" s="33" t="s">
        <v>229</v>
      </c>
      <c r="AE23" s="33" t="s">
        <v>233</v>
      </c>
      <c r="AF23" s="33" t="s">
        <v>234</v>
      </c>
      <c r="AG23" s="34" t="s">
        <v>237</v>
      </c>
      <c r="AI23" s="33" t="s">
        <v>123</v>
      </c>
      <c r="AJ23" s="33" t="s">
        <v>124</v>
      </c>
      <c r="AK23" s="33" t="s">
        <v>125</v>
      </c>
      <c r="AL23" s="33" t="s">
        <v>126</v>
      </c>
      <c r="AM23" s="33" t="s">
        <v>127</v>
      </c>
      <c r="AN23" s="33" t="s">
        <v>128</v>
      </c>
      <c r="AO23" s="33" t="s">
        <v>129</v>
      </c>
      <c r="AP23" s="33" t="s">
        <v>130</v>
      </c>
      <c r="AQ23" s="33" t="s">
        <v>131</v>
      </c>
      <c r="AR23" s="33" t="s">
        <v>132</v>
      </c>
      <c r="AS23" s="33" t="s">
        <v>41</v>
      </c>
      <c r="AT23" s="33" t="s">
        <v>88</v>
      </c>
      <c r="AU23" s="33" t="s">
        <v>92</v>
      </c>
      <c r="AV23" s="33" t="s">
        <v>93</v>
      </c>
      <c r="AW23" s="33" t="s">
        <v>191</v>
      </c>
      <c r="AX23" s="33" t="s">
        <v>216</v>
      </c>
      <c r="AY23" s="33" t="s">
        <v>218</v>
      </c>
      <c r="AZ23" s="33" t="s">
        <v>220</v>
      </c>
      <c r="BA23" s="33" t="s">
        <v>222</v>
      </c>
      <c r="BB23" s="33" t="s">
        <v>225</v>
      </c>
      <c r="BC23" s="33" t="s">
        <v>228</v>
      </c>
      <c r="BD23" s="33" t="s">
        <v>230</v>
      </c>
      <c r="BE23" s="33" t="s">
        <v>231</v>
      </c>
      <c r="BF23" s="33" t="s">
        <v>235</v>
      </c>
      <c r="BG23" s="34" t="s">
        <v>238</v>
      </c>
    </row>
    <row r="24" spans="2:59" x14ac:dyDescent="0.25">
      <c r="D24" s="46" t="s">
        <v>39</v>
      </c>
      <c r="E24" s="47">
        <f>-E7/E6</f>
        <v>0.64686526463054139</v>
      </c>
      <c r="F24" s="47">
        <f>-F7/F6</f>
        <v>0.67806693457017408</v>
      </c>
      <c r="G24" s="47">
        <f t="shared" ref="G24:I24" si="54">-G7/G6</f>
        <v>0.67970616382104021</v>
      </c>
      <c r="H24" s="47">
        <f t="shared" si="54"/>
        <v>0.64370165745856356</v>
      </c>
      <c r="I24" s="47">
        <f t="shared" si="54"/>
        <v>0.61770867470308044</v>
      </c>
      <c r="J24" s="47">
        <f>-J7/J6</f>
        <v>0.61498308427572124</v>
      </c>
      <c r="K24" s="47">
        <f>-K7/K6</f>
        <v>0.65791687077722216</v>
      </c>
      <c r="L24" s="47">
        <f t="shared" ref="L24:U24" si="55">-L7/L6</f>
        <v>0.65341645393389347</v>
      </c>
      <c r="M24" s="47">
        <f t="shared" si="55"/>
        <v>0.65935325154689928</v>
      </c>
      <c r="N24" s="47">
        <f t="shared" si="55"/>
        <v>0.67724146056316326</v>
      </c>
      <c r="O24" s="47">
        <f t="shared" si="55"/>
        <v>0.69145899659677246</v>
      </c>
      <c r="P24" s="47">
        <f t="shared" si="55"/>
        <v>0.70226536484213531</v>
      </c>
      <c r="Q24" s="47">
        <f t="shared" si="55"/>
        <v>0.72830126142696971</v>
      </c>
      <c r="R24" s="47">
        <f t="shared" si="55"/>
        <v>0.75667825463250304</v>
      </c>
      <c r="S24" s="47">
        <f t="shared" si="55"/>
        <v>0.8630382592040301</v>
      </c>
      <c r="T24" s="47">
        <f t="shared" si="55"/>
        <v>0.88871597520432188</v>
      </c>
      <c r="U24" s="47">
        <f t="shared" si="55"/>
        <v>0.87312832694178921</v>
      </c>
      <c r="V24" s="47">
        <f t="shared" ref="V24:W24" si="56">-V7/V6</f>
        <v>0.85514249687972776</v>
      </c>
      <c r="W24" s="47">
        <f t="shared" si="56"/>
        <v>0.78883212479407372</v>
      </c>
      <c r="X24" s="47">
        <f t="shared" ref="X24" si="57">-X7/X6</f>
        <v>0.77184727023656763</v>
      </c>
      <c r="Y24" s="47">
        <f t="shared" ref="Y24:AA24" si="58">-Y7/Y6</f>
        <v>0.77094214217418977</v>
      </c>
      <c r="Z24" s="47">
        <f t="shared" si="58"/>
        <v>0.76700530676636125</v>
      </c>
      <c r="AA24" s="47">
        <f t="shared" si="58"/>
        <v>0.73930396918273211</v>
      </c>
      <c r="AB24" s="47">
        <f t="shared" ref="AB24:AE24" si="59">-AB7/AB6</f>
        <v>0.74123378063676582</v>
      </c>
      <c r="AC24" s="47">
        <f t="shared" si="59"/>
        <v>0.75405787120556167</v>
      </c>
      <c r="AD24" s="47">
        <f t="shared" si="59"/>
        <v>0.75211711246368496</v>
      </c>
      <c r="AE24" s="47">
        <f t="shared" si="59"/>
        <v>0.75432557019124413</v>
      </c>
      <c r="AF24" s="47">
        <f t="shared" ref="AF24:AG24" si="60">-AF7/AF6</f>
        <v>0.74543689897559673</v>
      </c>
      <c r="AG24" s="48">
        <f t="shared" si="60"/>
        <v>0.75236685795715186</v>
      </c>
      <c r="AI24" s="47">
        <f t="shared" ref="AI24:AQ24" si="61">-AI7/AI6</f>
        <v>0.56634394796042486</v>
      </c>
      <c r="AJ24" s="47">
        <f t="shared" si="61"/>
        <v>0.60702079619173344</v>
      </c>
      <c r="AK24" s="47">
        <f t="shared" si="61"/>
        <v>0.65791687077722216</v>
      </c>
      <c r="AL24" s="47">
        <f t="shared" si="61"/>
        <v>0.64898204519892355</v>
      </c>
      <c r="AM24" s="47">
        <f t="shared" si="61"/>
        <v>0.67098447235863878</v>
      </c>
      <c r="AN24" s="47">
        <f t="shared" si="61"/>
        <v>0.72978463657366088</v>
      </c>
      <c r="AO24" s="47">
        <f t="shared" si="61"/>
        <v>0.69145899659677246</v>
      </c>
      <c r="AP24" s="47">
        <f t="shared" si="61"/>
        <v>0.71285344854631749</v>
      </c>
      <c r="AQ24" s="47">
        <f t="shared" si="61"/>
        <v>0.77873172613984165</v>
      </c>
      <c r="AR24" s="47">
        <f t="shared" ref="AR24:AW24" si="62">-AR7/AR6</f>
        <v>0.83901234567901239</v>
      </c>
      <c r="AS24" s="47">
        <f t="shared" si="62"/>
        <v>0.8630382592040301</v>
      </c>
      <c r="AT24" s="47">
        <f t="shared" si="62"/>
        <v>0.91388066289818681</v>
      </c>
      <c r="AU24" s="47">
        <f t="shared" si="62"/>
        <v>0.84271864338073843</v>
      </c>
      <c r="AV24" s="47">
        <f t="shared" si="62"/>
        <v>0.80228112895696391</v>
      </c>
      <c r="AW24" s="47">
        <f t="shared" si="62"/>
        <v>0.78883212479407372</v>
      </c>
      <c r="AX24" s="47">
        <f t="shared" ref="AX24" si="63">-AX7/AX6</f>
        <v>0.75499862970488196</v>
      </c>
      <c r="AY24" s="47">
        <f t="shared" ref="AY24:BA24" si="64">-AY7/AY6</f>
        <v>0.76918354380130394</v>
      </c>
      <c r="AZ24" s="47">
        <f t="shared" ref="AZ24" si="65">-AZ7/AZ6</f>
        <v>0.75561809927733825</v>
      </c>
      <c r="BA24" s="47">
        <f t="shared" si="64"/>
        <v>0.73930396918273211</v>
      </c>
      <c r="BB24" s="47">
        <f t="shared" ref="BB24:BC24" si="66">-BB7/BB6</f>
        <v>0.74309341983052357</v>
      </c>
      <c r="BC24" s="47">
        <f t="shared" si="66"/>
        <v>0.77821614123674121</v>
      </c>
      <c r="BD24" s="47">
        <f t="shared" ref="BD24:BE24" si="67">-BD7/BD6</f>
        <v>0.74668173943315874</v>
      </c>
      <c r="BE24" s="47">
        <f t="shared" si="67"/>
        <v>0.75432557019124413</v>
      </c>
      <c r="BF24" s="47">
        <f t="shared" ref="BF24:BG24" si="68">-BF7/BF6</f>
        <v>0.73686422903363602</v>
      </c>
      <c r="BG24" s="48">
        <f t="shared" si="68"/>
        <v>0.76558470620434538</v>
      </c>
    </row>
    <row r="25" spans="2:59" ht="15" thickBot="1" x14ac:dyDescent="0.3">
      <c r="D25" s="46" t="s">
        <v>40</v>
      </c>
      <c r="E25" s="47">
        <f>-(E8+E9)/E6</f>
        <v>0.20880839996618844</v>
      </c>
      <c r="F25" s="47">
        <f>-(F8+F9)/F6</f>
        <v>0.19615531286821644</v>
      </c>
      <c r="G25" s="47">
        <f t="shared" ref="G25:I25" si="69">-(G8+G9)/G6</f>
        <v>0.19903201124991518</v>
      </c>
      <c r="H25" s="47">
        <f t="shared" si="69"/>
        <v>0.21349447513812156</v>
      </c>
      <c r="I25" s="47">
        <f t="shared" si="69"/>
        <v>0.21482060547230089</v>
      </c>
      <c r="J25" s="47">
        <f>-(J8+J9)/J6</f>
        <v>0.21883287765450474</v>
      </c>
      <c r="K25" s="47">
        <f>-(K8+K9)/K6</f>
        <v>0.19630660024215985</v>
      </c>
      <c r="L25" s="47">
        <f t="shared" ref="L25:U25" si="70">-(L8+L9)/L6</f>
        <v>0.20176700084634386</v>
      </c>
      <c r="M25" s="47">
        <f t="shared" si="70"/>
        <v>0.2045721926805609</v>
      </c>
      <c r="N25" s="47">
        <f t="shared" si="70"/>
        <v>0.20535544357944915</v>
      </c>
      <c r="O25" s="47">
        <f t="shared" si="70"/>
        <v>0.19826545175101548</v>
      </c>
      <c r="P25" s="47">
        <f t="shared" si="70"/>
        <v>0.19801285374395289</v>
      </c>
      <c r="Q25" s="47">
        <f t="shared" si="70"/>
        <v>0.20086085784200289</v>
      </c>
      <c r="R25" s="47">
        <f t="shared" si="70"/>
        <v>0.20629280950250209</v>
      </c>
      <c r="S25" s="47">
        <f t="shared" si="70"/>
        <v>0.21045404653725561</v>
      </c>
      <c r="T25" s="47">
        <f t="shared" si="70"/>
        <v>0.19651916816733619</v>
      </c>
      <c r="U25" s="47">
        <f t="shared" si="70"/>
        <v>0.19528075095873162</v>
      </c>
      <c r="V25" s="47">
        <f t="shared" ref="V25:W25" si="71">-(V8+V9)/V6</f>
        <v>0.19934295448406339</v>
      </c>
      <c r="W25" s="47">
        <f t="shared" si="71"/>
        <v>0.19620524252562285</v>
      </c>
      <c r="X25" s="47">
        <f t="shared" ref="X25" si="72">-(X8+X9)/X6</f>
        <v>0.19336202023878765</v>
      </c>
      <c r="Y25" s="47">
        <f t="shared" ref="Y25:AA25" si="73">-(Y8+Y9)/Y6</f>
        <v>0.19193606422413897</v>
      </c>
      <c r="Z25" s="47">
        <f t="shared" si="73"/>
        <v>0.19230271522324288</v>
      </c>
      <c r="AA25" s="47">
        <f t="shared" si="73"/>
        <v>0.18825476570135705</v>
      </c>
      <c r="AB25" s="47">
        <f t="shared" ref="AB25:AE25" si="74">-(AB8+AB9)/AB6</f>
        <v>0.18888469709697941</v>
      </c>
      <c r="AC25" s="47">
        <f t="shared" si="74"/>
        <v>0.18724818252076833</v>
      </c>
      <c r="AD25" s="47">
        <f t="shared" si="74"/>
        <v>0.18528078081479718</v>
      </c>
      <c r="AE25" s="47">
        <f t="shared" si="74"/>
        <v>0.16713615769922838</v>
      </c>
      <c r="AF25" s="47">
        <f t="shared" ref="AF25:AG25" si="75">-(AF8+AF9)/AF6</f>
        <v>0.17310445970356889</v>
      </c>
      <c r="AG25" s="48">
        <f t="shared" si="75"/>
        <v>0.17175271749226231</v>
      </c>
      <c r="AI25" s="47">
        <f t="shared" ref="AI25:AP25" si="76">-(AI8+AI9)/AI6</f>
        <v>0.21744117129504786</v>
      </c>
      <c r="AJ25" s="47">
        <f t="shared" si="76"/>
        <v>0.23055395895321951</v>
      </c>
      <c r="AK25" s="47">
        <f t="shared" si="76"/>
        <v>0.19630660024215985</v>
      </c>
      <c r="AL25" s="47">
        <f t="shared" si="76"/>
        <v>0.20714731315486301</v>
      </c>
      <c r="AM25" s="47">
        <f t="shared" si="76"/>
        <v>0.21006805219438179</v>
      </c>
      <c r="AN25" s="47">
        <f t="shared" si="76"/>
        <v>0.20765609256019665</v>
      </c>
      <c r="AO25" s="47">
        <f t="shared" si="76"/>
        <v>0.19826545175101548</v>
      </c>
      <c r="AP25" s="47">
        <f t="shared" si="76"/>
        <v>0.1977653581208571</v>
      </c>
      <c r="AQ25" s="47">
        <f t="shared" ref="AQ25:AV25" si="77">-(AQ8+AQ9)/AQ6</f>
        <v>0.20637732506643047</v>
      </c>
      <c r="AR25" s="47">
        <f t="shared" si="77"/>
        <v>0.22205328135152697</v>
      </c>
      <c r="AS25" s="47">
        <f t="shared" si="77"/>
        <v>0.21045404653725561</v>
      </c>
      <c r="AT25" s="47">
        <f t="shared" si="77"/>
        <v>0.18286270190581086</v>
      </c>
      <c r="AU25" s="47">
        <f t="shared" si="77"/>
        <v>0.19286474343816504</v>
      </c>
      <c r="AV25" s="47">
        <f t="shared" si="77"/>
        <v>0.21128199952055918</v>
      </c>
      <c r="AW25" s="47">
        <f t="shared" ref="AW25:AY25" si="78">-(AW8+AW9)/AW6</f>
        <v>0.19620524252562285</v>
      </c>
      <c r="AX25" s="47">
        <f t="shared" ref="AX25" si="79">-(AX8+AX9)/AX6</f>
        <v>0.19054159984010996</v>
      </c>
      <c r="AY25" s="47">
        <f t="shared" si="78"/>
        <v>0.18916553480250092</v>
      </c>
      <c r="AZ25" s="47">
        <f t="shared" ref="AZ25" si="80">-(AZ8+AZ9)/AZ6</f>
        <v>0.19336324495596968</v>
      </c>
      <c r="BA25" s="47">
        <f t="shared" ref="BA25:BB25" si="81">-(BA8+BA9)/BA6</f>
        <v>0.18825476570135705</v>
      </c>
      <c r="BB25" s="47">
        <f t="shared" si="81"/>
        <v>0.18949172277828588</v>
      </c>
      <c r="BC25" s="47">
        <f t="shared" ref="BC25:BD25" si="82">-(BC8+BC9)/BC6</f>
        <v>0.18416528468641685</v>
      </c>
      <c r="BD25" s="47">
        <f t="shared" si="82"/>
        <v>0.17977079034452026</v>
      </c>
      <c r="BE25" s="47">
        <f t="shared" ref="BE25:BF25" si="83">-(BE8+BE9)/BE6</f>
        <v>0.16713615769922838</v>
      </c>
      <c r="BF25" s="47">
        <f t="shared" si="83"/>
        <v>0.17886058252056383</v>
      </c>
      <c r="BG25" s="48">
        <f t="shared" ref="BG25" si="84">-(BG8+BG9)/BG6</f>
        <v>0.16917447374422118</v>
      </c>
    </row>
    <row r="26" spans="2:59" ht="15" thickBot="1" x14ac:dyDescent="0.3">
      <c r="D26" s="40" t="s">
        <v>36</v>
      </c>
      <c r="E26" s="49">
        <f>-(E7+E8+E9)/E6</f>
        <v>0.85567366459672989</v>
      </c>
      <c r="F26" s="49">
        <f>-(F7+F8+F9)/F6</f>
        <v>0.8742222474383905</v>
      </c>
      <c r="G26" s="49">
        <f t="shared" ref="G26:I26" si="85">-(G7+G8+G9)/G6</f>
        <v>0.87873817507095542</v>
      </c>
      <c r="H26" s="49">
        <f t="shared" si="85"/>
        <v>0.85719613259668503</v>
      </c>
      <c r="I26" s="49">
        <f t="shared" si="85"/>
        <v>0.83252928017538153</v>
      </c>
      <c r="J26" s="49">
        <f>-(J7+J8+J9)/J6</f>
        <v>0.83381596193022589</v>
      </c>
      <c r="K26" s="49">
        <f>-(K7+K8+K9)/K6</f>
        <v>0.85422347101938201</v>
      </c>
      <c r="L26" s="49">
        <f t="shared" ref="L26:U26" si="86">-(L7+L8+L9)/L6</f>
        <v>0.85518345478023727</v>
      </c>
      <c r="M26" s="49">
        <f t="shared" si="86"/>
        <v>0.8639254442274602</v>
      </c>
      <c r="N26" s="49">
        <f t="shared" si="86"/>
        <v>0.88259690414261249</v>
      </c>
      <c r="O26" s="49">
        <f t="shared" si="86"/>
        <v>0.88972444834778786</v>
      </c>
      <c r="P26" s="49">
        <f t="shared" si="86"/>
        <v>0.90027821858608814</v>
      </c>
      <c r="Q26" s="49">
        <f t="shared" si="86"/>
        <v>0.92916211926897252</v>
      </c>
      <c r="R26" s="49">
        <f t="shared" si="86"/>
        <v>0.96297106413500522</v>
      </c>
      <c r="S26" s="49">
        <f t="shared" si="86"/>
        <v>1.0734923057412857</v>
      </c>
      <c r="T26" s="49">
        <f t="shared" si="86"/>
        <v>1.0852351433716581</v>
      </c>
      <c r="U26" s="49">
        <f t="shared" si="86"/>
        <v>1.0684090779005209</v>
      </c>
      <c r="V26" s="49">
        <f t="shared" ref="V26:W26" si="87">-(V7+V8+V9)/V6</f>
        <v>1.0544854513637911</v>
      </c>
      <c r="W26" s="49">
        <f t="shared" si="87"/>
        <v>0.98503736731969671</v>
      </c>
      <c r="X26" s="49">
        <f t="shared" ref="X26" si="88">-(X7+X8+X9)/X6</f>
        <v>0.9652092904753552</v>
      </c>
      <c r="Y26" s="49">
        <f t="shared" ref="Y26:AA26" si="89">-(Y7+Y8+Y9)/Y6</f>
        <v>0.96287820639832877</v>
      </c>
      <c r="Z26" s="49">
        <f t="shared" si="89"/>
        <v>0.95930802198960408</v>
      </c>
      <c r="AA26" s="49">
        <f t="shared" si="89"/>
        <v>0.92755873488408913</v>
      </c>
      <c r="AB26" s="49">
        <f t="shared" ref="AB26:AE26" si="90">-(AB7+AB8+AB9)/AB6</f>
        <v>0.93011847773374523</v>
      </c>
      <c r="AC26" s="49">
        <f t="shared" si="90"/>
        <v>0.94130605372633003</v>
      </c>
      <c r="AD26" s="49">
        <f t="shared" si="90"/>
        <v>0.93739789327848211</v>
      </c>
      <c r="AE26" s="49">
        <f t="shared" si="90"/>
        <v>0.92146172789047254</v>
      </c>
      <c r="AF26" s="49">
        <f t="shared" ref="AF26:AG26" si="91">-(AF7+AF8+AF9)/AF6</f>
        <v>0.91854135867916575</v>
      </c>
      <c r="AG26" s="50">
        <f t="shared" si="91"/>
        <v>0.92411957544941414</v>
      </c>
      <c r="AI26" s="49">
        <f t="shared" ref="AI26:AQ26" si="92">-(AI7+AI8+AI9)/AI6</f>
        <v>0.78378511925547267</v>
      </c>
      <c r="AJ26" s="49">
        <f t="shared" si="92"/>
        <v>0.83757475514495305</v>
      </c>
      <c r="AK26" s="49">
        <f t="shared" si="92"/>
        <v>0.85422347101938201</v>
      </c>
      <c r="AL26" s="49">
        <f t="shared" si="92"/>
        <v>0.85612935835378656</v>
      </c>
      <c r="AM26" s="49">
        <f t="shared" si="92"/>
        <v>0.88105252455302052</v>
      </c>
      <c r="AN26" s="49">
        <f t="shared" si="92"/>
        <v>0.93744072913385756</v>
      </c>
      <c r="AO26" s="49">
        <f t="shared" si="92"/>
        <v>0.88972444834778786</v>
      </c>
      <c r="AP26" s="49">
        <f t="shared" si="92"/>
        <v>0.91061880666717465</v>
      </c>
      <c r="AQ26" s="49">
        <f t="shared" si="92"/>
        <v>0.98510905120627212</v>
      </c>
      <c r="AR26" s="49">
        <f t="shared" ref="AR26:AW26" si="93">-(AR7+AR8+AR9)/AR6</f>
        <v>1.0610656270305394</v>
      </c>
      <c r="AS26" s="49">
        <f t="shared" si="93"/>
        <v>1.0734923057412857</v>
      </c>
      <c r="AT26" s="49">
        <f t="shared" si="93"/>
        <v>1.0967433648039977</v>
      </c>
      <c r="AU26" s="49">
        <f t="shared" si="93"/>
        <v>1.0355833868189035</v>
      </c>
      <c r="AV26" s="49">
        <f t="shared" si="93"/>
        <v>1.0135631284775231</v>
      </c>
      <c r="AW26" s="49">
        <f t="shared" si="93"/>
        <v>0.98503736731969671</v>
      </c>
      <c r="AX26" s="49">
        <f t="shared" ref="AX26" si="94">-(AX7+AX8+AX9)/AX6</f>
        <v>0.94554022954499195</v>
      </c>
      <c r="AY26" s="49">
        <f t="shared" ref="AY26:BA26" si="95">-(AY7+AY8+AY9)/AY6</f>
        <v>0.95834907860380492</v>
      </c>
      <c r="AZ26" s="49">
        <f t="shared" ref="AZ26" si="96">-(AZ7+AZ8+AZ9)/AZ6</f>
        <v>0.94898134423330782</v>
      </c>
      <c r="BA26" s="49">
        <f t="shared" si="95"/>
        <v>0.92755873488408913</v>
      </c>
      <c r="BB26" s="49">
        <f t="shared" ref="BB26:BC26" si="97">-(BB7+BB8+BB9)/BB6</f>
        <v>0.93258514260880943</v>
      </c>
      <c r="BC26" s="49">
        <f t="shared" si="97"/>
        <v>0.9623814259231579</v>
      </c>
      <c r="BD26" s="49">
        <f t="shared" ref="BD26:BE26" si="98">-(BD7+BD8+BD9)/BD6</f>
        <v>0.92645252977767911</v>
      </c>
      <c r="BE26" s="49">
        <f t="shared" si="98"/>
        <v>0.92146172789047254</v>
      </c>
      <c r="BF26" s="49">
        <f t="shared" ref="BF26:BG26" si="99">-(BF7+BF8+BF9)/BF6</f>
        <v>0.91572481155419982</v>
      </c>
      <c r="BG26" s="50">
        <f t="shared" si="99"/>
        <v>0.93475917994856661</v>
      </c>
    </row>
    <row r="29" spans="2:59" x14ac:dyDescent="0.25">
      <c r="AQ29" s="86"/>
      <c r="AR29" s="86"/>
    </row>
  </sheetData>
  <hyperlinks>
    <hyperlink ref="B2" location="'Suplemento Financiero&gt;&gt;&gt;'!A1" display="ÍNDICE" xr:uid="{FEAE8C21-46FA-4EC5-AC15-4D0B70FD8A44}"/>
  </hyperlinks>
  <pageMargins left="0.7" right="0.7" top="0.75" bottom="0.75" header="0.3" footer="0.3"/>
  <pageSetup paperSize="9" scale="63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colBreaks count="1" manualBreakCount="1">
    <brk id="42" max="1048575" man="1"/>
  </colBreaks>
  <ignoredErrors>
    <ignoredError sqref="E10:U10 E17:T17 V10:AA10 E13:U14 E11:T12 E16:U16 E15:T15 AB10:AD10 AB17 AB13:AC14 AB11:AB12 AB16:AC16 AB15 AE10:AF10 AE17 AE13:AF14 AE11 AE12 AE16:AF16 AE15" formulaRange="1"/>
    <ignoredError sqref="AK5:AW18 BA5:BA18 BE5:BE18" formula="1"/>
    <ignoredError sqref="BE24:BE26 AF24:AF26" evalErro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A791-1AC7-4E8C-B693-5D1786A5777F}">
  <sheetPr>
    <tabColor theme="2" tint="-9.9978637043366805E-2"/>
  </sheetPr>
  <dimension ref="B1:AH39"/>
  <sheetViews>
    <sheetView showGridLines="0" zoomScaleNormal="100" workbookViewId="0"/>
  </sheetViews>
  <sheetFormatPr baseColWidth="10" defaultColWidth="11.42578125" defaultRowHeight="14.25" outlineLevelCol="1" x14ac:dyDescent="0.25"/>
  <cols>
    <col min="1" max="1" width="1.5703125" style="10" customWidth="1"/>
    <col min="2" max="2" width="10.7109375" style="10" customWidth="1"/>
    <col min="3" max="3" width="1.5703125" style="10" customWidth="1"/>
    <col min="4" max="4" width="14.28515625" style="10" customWidth="1"/>
    <col min="5" max="5" width="11.28515625" style="10" customWidth="1"/>
    <col min="6" max="6" width="11.28515625" style="10" hidden="1" customWidth="1" outlineLevel="1"/>
    <col min="7" max="7" width="11.28515625" style="10" customWidth="1" collapsed="1"/>
    <col min="8" max="9" width="11.28515625" style="10" hidden="1" customWidth="1" outlineLevel="1"/>
    <col min="10" max="10" width="11.28515625" style="10" customWidth="1" collapsed="1"/>
    <col min="11" max="13" width="11.28515625" style="10" hidden="1" customWidth="1" outlineLevel="1"/>
    <col min="14" max="14" width="11.28515625" style="10" customWidth="1" collapsed="1"/>
    <col min="15" max="17" width="11.28515625" style="10" hidden="1" customWidth="1" outlineLevel="1"/>
    <col min="18" max="18" width="11.28515625" style="10" customWidth="1" collapsed="1"/>
    <col min="19" max="20" width="11.28515625" style="10" hidden="1" customWidth="1" outlineLevel="1"/>
    <col min="21" max="21" width="11.28515625" style="10" hidden="1" customWidth="1" outlineLevel="1" collapsed="1"/>
    <col min="22" max="22" width="11.28515625" style="10" customWidth="1" collapsed="1"/>
    <col min="23" max="23" width="11.28515625" style="10" hidden="1" customWidth="1" outlineLevel="1"/>
    <col min="24" max="25" width="11.28515625" style="10" hidden="1" customWidth="1" outlineLevel="1" collapsed="1"/>
    <col min="26" max="26" width="11.28515625" style="10" customWidth="1" collapsed="1"/>
    <col min="27" max="27" width="11.28515625" style="10" hidden="1" customWidth="1" outlineLevel="1"/>
    <col min="28" max="28" width="11.28515625" style="10" hidden="1" customWidth="1" outlineLevel="1" collapsed="1"/>
    <col min="29" max="29" width="11.28515625" style="10" customWidth="1" collapsed="1"/>
    <col min="30" max="30" width="11.28515625" style="10" customWidth="1"/>
    <col min="31" max="31" width="11.28515625" style="10" hidden="1" customWidth="1" outlineLevel="1"/>
    <col min="32" max="32" width="11.28515625" style="10" hidden="1" customWidth="1" outlineLevel="1" collapsed="1"/>
    <col min="33" max="33" width="11.28515625" style="10" customWidth="1" collapsed="1"/>
    <col min="34" max="16384" width="11.42578125" style="10"/>
  </cols>
  <sheetData>
    <row r="1" spans="2:34" ht="16.5" customHeight="1" x14ac:dyDescent="0.25"/>
    <row r="2" spans="2:34" ht="18.75" customHeight="1" thickBot="1" x14ac:dyDescent="0.3">
      <c r="B2" s="11" t="s">
        <v>27</v>
      </c>
      <c r="D2" s="14" t="s">
        <v>143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2:34" x14ac:dyDescent="0.25">
      <c r="B3" s="51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2:34" x14ac:dyDescent="0.25">
      <c r="B4" s="51"/>
      <c r="D4" s="52"/>
      <c r="E4" s="176" t="s">
        <v>95</v>
      </c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</row>
    <row r="5" spans="2:34" ht="15" thickBot="1" x14ac:dyDescent="0.3">
      <c r="B5" s="51"/>
      <c r="D5" s="23"/>
      <c r="E5" s="17" t="s">
        <v>6</v>
      </c>
      <c r="F5" s="17" t="s">
        <v>114</v>
      </c>
      <c r="G5" s="17" t="s">
        <v>3</v>
      </c>
      <c r="H5" s="17" t="s">
        <v>115</v>
      </c>
      <c r="I5" s="17" t="s">
        <v>116</v>
      </c>
      <c r="J5" s="17" t="s">
        <v>4</v>
      </c>
      <c r="K5" s="17" t="s">
        <v>117</v>
      </c>
      <c r="L5" s="17" t="s">
        <v>118</v>
      </c>
      <c r="M5" s="17" t="s">
        <v>119</v>
      </c>
      <c r="N5" s="17" t="s">
        <v>14</v>
      </c>
      <c r="O5" s="17" t="s">
        <v>120</v>
      </c>
      <c r="P5" s="17" t="s">
        <v>121</v>
      </c>
      <c r="Q5" s="17" t="s">
        <v>122</v>
      </c>
      <c r="R5" s="17" t="s">
        <v>16</v>
      </c>
      <c r="S5" s="17" t="s">
        <v>17</v>
      </c>
      <c r="T5" s="17" t="s">
        <v>87</v>
      </c>
      <c r="U5" s="17" t="s">
        <v>91</v>
      </c>
      <c r="V5" s="17" t="s">
        <v>94</v>
      </c>
      <c r="W5" s="17" t="s">
        <v>190</v>
      </c>
      <c r="X5" s="17" t="s">
        <v>215</v>
      </c>
      <c r="Y5" s="17" t="s">
        <v>217</v>
      </c>
      <c r="Z5" s="17" t="s">
        <v>219</v>
      </c>
      <c r="AA5" s="17" t="s">
        <v>221</v>
      </c>
      <c r="AB5" s="17" t="s">
        <v>224</v>
      </c>
      <c r="AC5" s="17" t="s">
        <v>227</v>
      </c>
      <c r="AD5" s="17" t="s">
        <v>229</v>
      </c>
      <c r="AE5" s="17" t="s">
        <v>233</v>
      </c>
      <c r="AF5" s="17" t="s">
        <v>234</v>
      </c>
      <c r="AG5" s="18" t="s">
        <v>237</v>
      </c>
      <c r="AH5" s="63" t="s">
        <v>0</v>
      </c>
    </row>
    <row r="6" spans="2:34" x14ac:dyDescent="0.25">
      <c r="B6" s="51"/>
      <c r="D6" s="46" t="s">
        <v>15</v>
      </c>
      <c r="E6" s="43">
        <v>741178</v>
      </c>
      <c r="F6" s="43">
        <v>573625.1777</v>
      </c>
      <c r="G6" s="43">
        <v>761158.29799999995</v>
      </c>
      <c r="H6" s="43">
        <v>377490.58504999999</v>
      </c>
      <c r="I6" s="43">
        <v>567177.75003999996</v>
      </c>
      <c r="J6" s="43">
        <v>754656.36600000004</v>
      </c>
      <c r="K6" s="43">
        <v>178953</v>
      </c>
      <c r="L6" s="43">
        <v>373701</v>
      </c>
      <c r="M6" s="43">
        <v>563300.91514000006</v>
      </c>
      <c r="N6" s="43">
        <v>748100</v>
      </c>
      <c r="O6" s="43">
        <v>181928</v>
      </c>
      <c r="P6" s="43">
        <v>383206</v>
      </c>
      <c r="Q6" s="43">
        <v>579419</v>
      </c>
      <c r="R6" s="54">
        <v>772787</v>
      </c>
      <c r="S6" s="54">
        <v>191528</v>
      </c>
      <c r="T6" s="54">
        <v>396108</v>
      </c>
      <c r="U6" s="54">
        <v>595240</v>
      </c>
      <c r="V6" s="54">
        <v>792684</v>
      </c>
      <c r="W6" s="54">
        <v>195771</v>
      </c>
      <c r="X6" s="54">
        <v>402583.12575000001</v>
      </c>
      <c r="Y6" s="54">
        <v>612487.58698000002</v>
      </c>
      <c r="Z6" s="54">
        <v>826193.52672000008</v>
      </c>
      <c r="AA6" s="54">
        <v>213599.31371999998</v>
      </c>
      <c r="AB6" s="54">
        <v>446997.66496000002</v>
      </c>
      <c r="AC6" s="54">
        <v>684746.33151000005</v>
      </c>
      <c r="AD6" s="54">
        <v>924049.33856999991</v>
      </c>
      <c r="AE6" s="54">
        <v>236140.81025000004</v>
      </c>
      <c r="AF6" s="54">
        <v>490780.72811000003</v>
      </c>
      <c r="AG6" s="55">
        <v>749982.51508000016</v>
      </c>
      <c r="AH6" s="56">
        <f>+AG6/AC6-1</f>
        <v>9.5270584986036466E-2</v>
      </c>
    </row>
    <row r="7" spans="2:34" x14ac:dyDescent="0.25">
      <c r="B7" s="51"/>
      <c r="D7" s="46" t="s">
        <v>21</v>
      </c>
      <c r="E7" s="43">
        <v>100691</v>
      </c>
      <c r="F7" s="43">
        <v>82446.400180000026</v>
      </c>
      <c r="G7" s="43">
        <v>111356.549</v>
      </c>
      <c r="H7" s="43">
        <v>59705.956969999999</v>
      </c>
      <c r="I7" s="43">
        <v>89543.79578</v>
      </c>
      <c r="J7" s="43">
        <v>120653.628</v>
      </c>
      <c r="K7" s="43">
        <v>31764</v>
      </c>
      <c r="L7" s="43">
        <v>64779</v>
      </c>
      <c r="M7" s="43">
        <v>97044.810309999986</v>
      </c>
      <c r="N7" s="43">
        <v>131243</v>
      </c>
      <c r="O7" s="43">
        <v>35256</v>
      </c>
      <c r="P7" s="43">
        <v>71667</v>
      </c>
      <c r="Q7" s="43">
        <v>106896</v>
      </c>
      <c r="R7" s="54">
        <v>143713</v>
      </c>
      <c r="S7" s="54">
        <v>37607</v>
      </c>
      <c r="T7" s="54">
        <v>75283</v>
      </c>
      <c r="U7" s="54">
        <v>111604</v>
      </c>
      <c r="V7" s="54">
        <v>149430</v>
      </c>
      <c r="W7" s="54">
        <v>39270</v>
      </c>
      <c r="X7" s="54">
        <v>78628.05045000001</v>
      </c>
      <c r="Y7" s="54">
        <v>117010.78094000001</v>
      </c>
      <c r="Z7" s="54">
        <v>157858.10019</v>
      </c>
      <c r="AA7" s="54">
        <v>42393.607040000003</v>
      </c>
      <c r="AB7" s="54">
        <v>84519.458989999985</v>
      </c>
      <c r="AC7" s="54">
        <v>125558.24246999998</v>
      </c>
      <c r="AD7" s="54">
        <v>167841.62311000002</v>
      </c>
      <c r="AE7" s="54">
        <v>43483.361190000003</v>
      </c>
      <c r="AF7" s="54">
        <v>86242.056689999998</v>
      </c>
      <c r="AG7" s="55">
        <v>128860.13178000003</v>
      </c>
      <c r="AH7" s="56">
        <f>+AG7/AC7-1</f>
        <v>2.6297670666973305E-2</v>
      </c>
    </row>
    <row r="8" spans="2:34" x14ac:dyDescent="0.25">
      <c r="B8" s="51"/>
      <c r="D8" s="46" t="s">
        <v>22</v>
      </c>
      <c r="E8" s="43">
        <v>7518</v>
      </c>
      <c r="F8" s="43">
        <v>12243.391560000002</v>
      </c>
      <c r="G8" s="43">
        <v>15744</v>
      </c>
      <c r="H8" s="43">
        <v>13257.647209999999</v>
      </c>
      <c r="I8" s="43">
        <v>16876.646899999996</v>
      </c>
      <c r="J8" s="43">
        <v>21826</v>
      </c>
      <c r="K8" s="43">
        <v>12002</v>
      </c>
      <c r="L8" s="43">
        <v>16622</v>
      </c>
      <c r="M8" s="43">
        <v>20912.694649999998</v>
      </c>
      <c r="N8" s="43">
        <v>26449</v>
      </c>
      <c r="O8" s="43">
        <v>13760</v>
      </c>
      <c r="P8" s="43">
        <v>18848</v>
      </c>
      <c r="Q8" s="43">
        <v>23304</v>
      </c>
      <c r="R8" s="54">
        <v>29082</v>
      </c>
      <c r="S8" s="54">
        <v>14335</v>
      </c>
      <c r="T8" s="54">
        <v>19803</v>
      </c>
      <c r="U8" s="54">
        <v>24336</v>
      </c>
      <c r="V8" s="54">
        <v>30384</v>
      </c>
      <c r="W8" s="54">
        <v>15579</v>
      </c>
      <c r="X8" s="54">
        <v>21655.610789999999</v>
      </c>
      <c r="Y8" s="54">
        <v>26772.181279999997</v>
      </c>
      <c r="Z8" s="54">
        <v>33859.877889999989</v>
      </c>
      <c r="AA8" s="54">
        <v>17829.831650000004</v>
      </c>
      <c r="AB8" s="54">
        <v>24597.635480000001</v>
      </c>
      <c r="AC8" s="54">
        <v>30505.179729999996</v>
      </c>
      <c r="AD8" s="54">
        <v>38833.015329999995</v>
      </c>
      <c r="AE8" s="54">
        <v>21404.549060000001</v>
      </c>
      <c r="AF8" s="54">
        <v>28962.435259999998</v>
      </c>
      <c r="AG8" s="55">
        <v>35687.113900000004</v>
      </c>
      <c r="AH8" s="56">
        <f>+AG8/AC8-1</f>
        <v>0.16987063232752853</v>
      </c>
    </row>
    <row r="9" spans="2:34" ht="15" thickBot="1" x14ac:dyDescent="0.3">
      <c r="B9" s="51"/>
      <c r="D9" s="46" t="s">
        <v>23</v>
      </c>
      <c r="E9" s="43">
        <v>3733</v>
      </c>
      <c r="F9" s="43">
        <v>2922.9176800000005</v>
      </c>
      <c r="G9" s="43">
        <v>3036</v>
      </c>
      <c r="H9" s="43">
        <v>1455.98549</v>
      </c>
      <c r="I9" s="43">
        <v>1458.5712900000001</v>
      </c>
      <c r="J9" s="43">
        <v>1478</v>
      </c>
      <c r="K9" s="43">
        <v>1349</v>
      </c>
      <c r="L9" s="43">
        <v>1363</v>
      </c>
      <c r="M9" s="43">
        <v>1379.12904</v>
      </c>
      <c r="N9" s="43">
        <v>1397</v>
      </c>
      <c r="O9" s="43">
        <v>1061</v>
      </c>
      <c r="P9" s="43">
        <v>1068</v>
      </c>
      <c r="Q9" s="43">
        <v>1082</v>
      </c>
      <c r="R9" s="54">
        <v>1097</v>
      </c>
      <c r="S9" s="54">
        <v>741</v>
      </c>
      <c r="T9" s="54">
        <v>754</v>
      </c>
      <c r="U9" s="54">
        <v>767</v>
      </c>
      <c r="V9" s="54">
        <v>783</v>
      </c>
      <c r="W9" s="54">
        <v>799</v>
      </c>
      <c r="X9" s="54">
        <v>1032.7888899999998</v>
      </c>
      <c r="Y9" s="54">
        <v>1358.5527999999999</v>
      </c>
      <c r="Z9" s="54">
        <v>1694.0197000000001</v>
      </c>
      <c r="AA9" s="54">
        <v>1375.08116</v>
      </c>
      <c r="AB9" s="54">
        <v>2103.7755200000001</v>
      </c>
      <c r="AC9" s="54">
        <v>3004.66329</v>
      </c>
      <c r="AD9" s="54">
        <v>3945.5780299999997</v>
      </c>
      <c r="AE9" s="54">
        <v>2200.1366600000001</v>
      </c>
      <c r="AF9" s="54">
        <v>3313.0721499999995</v>
      </c>
      <c r="AG9" s="55">
        <v>4517.6101999999992</v>
      </c>
      <c r="AH9" s="56">
        <f>+AG9/AC9-1</f>
        <v>0.50353292997432653</v>
      </c>
    </row>
    <row r="10" spans="2:34" ht="15" thickBot="1" x14ac:dyDescent="0.3">
      <c r="B10" s="51"/>
      <c r="D10" s="40" t="s">
        <v>1</v>
      </c>
      <c r="E10" s="87">
        <f t="shared" ref="E10:K10" si="0">SUM(E6:E9)</f>
        <v>853120</v>
      </c>
      <c r="F10" s="87">
        <f>SUM(F6:F9)</f>
        <v>671237.88711999997</v>
      </c>
      <c r="G10" s="87">
        <f t="shared" si="0"/>
        <v>891294.84699999995</v>
      </c>
      <c r="H10" s="87">
        <f>SUM(H6:H9)</f>
        <v>451910.17472000001</v>
      </c>
      <c r="I10" s="87">
        <f>SUM(I6:I9)</f>
        <v>675056.76401000004</v>
      </c>
      <c r="J10" s="87">
        <f t="shared" si="0"/>
        <v>898613.99400000006</v>
      </c>
      <c r="K10" s="87">
        <f t="shared" si="0"/>
        <v>224068</v>
      </c>
      <c r="L10" s="87">
        <f t="shared" ref="L10:V10" si="1">SUM(L6:L9)</f>
        <v>456465</v>
      </c>
      <c r="M10" s="87">
        <f t="shared" si="1"/>
        <v>682637.54914000002</v>
      </c>
      <c r="N10" s="87">
        <f t="shared" si="1"/>
        <v>907189</v>
      </c>
      <c r="O10" s="87">
        <f t="shared" si="1"/>
        <v>232005</v>
      </c>
      <c r="P10" s="87">
        <f t="shared" si="1"/>
        <v>474789</v>
      </c>
      <c r="Q10" s="87">
        <f t="shared" si="1"/>
        <v>710701</v>
      </c>
      <c r="R10" s="57">
        <f t="shared" si="1"/>
        <v>946679</v>
      </c>
      <c r="S10" s="57">
        <f t="shared" si="1"/>
        <v>244211</v>
      </c>
      <c r="T10" s="57">
        <f t="shared" si="1"/>
        <v>491948</v>
      </c>
      <c r="U10" s="57">
        <f t="shared" si="1"/>
        <v>731947</v>
      </c>
      <c r="V10" s="57">
        <f t="shared" si="1"/>
        <v>973281</v>
      </c>
      <c r="W10" s="57">
        <f t="shared" ref="W10:Z10" si="2">SUM(W6:W9)</f>
        <v>251419</v>
      </c>
      <c r="X10" s="57">
        <f t="shared" si="2"/>
        <v>503899.57588000002</v>
      </c>
      <c r="Y10" s="57">
        <f t="shared" si="2"/>
        <v>757629.10199999996</v>
      </c>
      <c r="Z10" s="57">
        <f t="shared" si="2"/>
        <v>1019605.5245000001</v>
      </c>
      <c r="AA10" s="57">
        <f t="shared" ref="AA10:AB10" si="3">SUM(AA6:AA9)</f>
        <v>275197.83356999996</v>
      </c>
      <c r="AB10" s="57">
        <f t="shared" si="3"/>
        <v>558218.53495000012</v>
      </c>
      <c r="AC10" s="57">
        <f t="shared" ref="AC10:AE10" si="4">SUM(AC6:AC9)</f>
        <v>843814.41700000002</v>
      </c>
      <c r="AD10" s="57">
        <f t="shared" si="4"/>
        <v>1134669.55504</v>
      </c>
      <c r="AE10" s="57">
        <f t="shared" si="4"/>
        <v>303228.85716000007</v>
      </c>
      <c r="AF10" s="57">
        <f t="shared" ref="AF10:AG10" si="5">SUM(AF6:AF9)</f>
        <v>609298.29220999999</v>
      </c>
      <c r="AG10" s="58">
        <f t="shared" si="5"/>
        <v>919047.3709600002</v>
      </c>
      <c r="AH10" s="59">
        <f>+AG10/AC10-1</f>
        <v>8.9158175594433065E-2</v>
      </c>
    </row>
    <row r="11" spans="2:34" x14ac:dyDescent="0.25">
      <c r="B11" s="51"/>
      <c r="D11" s="3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</row>
    <row r="13" spans="2:34" x14ac:dyDescent="0.25">
      <c r="D13" s="52"/>
      <c r="E13" s="176" t="s">
        <v>214</v>
      </c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</row>
    <row r="14" spans="2:34" ht="15" thickBot="1" x14ac:dyDescent="0.3">
      <c r="D14" s="23"/>
      <c r="E14" s="17" t="s">
        <v>6</v>
      </c>
      <c r="F14" s="17" t="s">
        <v>114</v>
      </c>
      <c r="G14" s="17" t="s">
        <v>3</v>
      </c>
      <c r="H14" s="17" t="s">
        <v>115</v>
      </c>
      <c r="I14" s="17" t="s">
        <v>116</v>
      </c>
      <c r="J14" s="17" t="s">
        <v>4</v>
      </c>
      <c r="K14" s="17" t="s">
        <v>117</v>
      </c>
      <c r="L14" s="17" t="s">
        <v>118</v>
      </c>
      <c r="M14" s="17" t="s">
        <v>119</v>
      </c>
      <c r="N14" s="17" t="s">
        <v>14</v>
      </c>
      <c r="O14" s="17" t="s">
        <v>120</v>
      </c>
      <c r="P14" s="17" t="s">
        <v>121</v>
      </c>
      <c r="Q14" s="17" t="s">
        <v>122</v>
      </c>
      <c r="R14" s="17" t="s">
        <v>16</v>
      </c>
      <c r="S14" s="17" t="s">
        <v>17</v>
      </c>
      <c r="T14" s="17" t="s">
        <v>87</v>
      </c>
      <c r="U14" s="17" t="s">
        <v>91</v>
      </c>
      <c r="V14" s="17" t="s">
        <v>94</v>
      </c>
      <c r="W14" s="17" t="s">
        <v>190</v>
      </c>
      <c r="X14" s="17" t="s">
        <v>215</v>
      </c>
      <c r="Y14" s="17" t="s">
        <v>217</v>
      </c>
      <c r="Z14" s="17" t="s">
        <v>219</v>
      </c>
      <c r="AA14" s="17" t="s">
        <v>221</v>
      </c>
      <c r="AB14" s="17" t="s">
        <v>224</v>
      </c>
      <c r="AC14" s="17" t="s">
        <v>227</v>
      </c>
      <c r="AD14" s="17" t="s">
        <v>229</v>
      </c>
      <c r="AE14" s="17" t="s">
        <v>233</v>
      </c>
      <c r="AF14" s="17" t="s">
        <v>234</v>
      </c>
      <c r="AG14" s="18" t="s">
        <v>237</v>
      </c>
      <c r="AH14" s="63" t="s">
        <v>0</v>
      </c>
    </row>
    <row r="15" spans="2:34" x14ac:dyDescent="0.25">
      <c r="D15" s="46" t="s">
        <v>15</v>
      </c>
      <c r="E15" s="54">
        <v>2335568</v>
      </c>
      <c r="F15" s="54">
        <v>2409480</v>
      </c>
      <c r="G15" s="54">
        <v>2419544</v>
      </c>
      <c r="H15" s="54">
        <v>2442090</v>
      </c>
      <c r="I15" s="54">
        <v>2448899</v>
      </c>
      <c r="J15" s="54">
        <v>2463171</v>
      </c>
      <c r="K15" s="54">
        <v>2487045</v>
      </c>
      <c r="L15" s="54">
        <v>2516306</v>
      </c>
      <c r="M15" s="54">
        <v>2527177</v>
      </c>
      <c r="N15" s="54">
        <v>2528077</v>
      </c>
      <c r="O15" s="54">
        <v>2556003</v>
      </c>
      <c r="P15" s="54">
        <v>2581395</v>
      </c>
      <c r="Q15" s="54">
        <v>2588594</v>
      </c>
      <c r="R15" s="54">
        <v>2597196</v>
      </c>
      <c r="S15" s="54">
        <v>2604274</v>
      </c>
      <c r="T15" s="54">
        <v>2561562</v>
      </c>
      <c r="U15" s="54">
        <v>2512048</v>
      </c>
      <c r="V15" s="54">
        <v>2471102</v>
      </c>
      <c r="W15" s="54">
        <v>2459229</v>
      </c>
      <c r="X15" s="54">
        <v>2464589</v>
      </c>
      <c r="Y15" s="54">
        <v>2484431</v>
      </c>
      <c r="Z15" s="54">
        <v>2514371</v>
      </c>
      <c r="AA15" s="54">
        <v>2564245</v>
      </c>
      <c r="AB15" s="54">
        <v>2626269</v>
      </c>
      <c r="AC15" s="54">
        <v>2679576</v>
      </c>
      <c r="AD15" s="54">
        <v>2729536</v>
      </c>
      <c r="AE15" s="54">
        <v>2789748</v>
      </c>
      <c r="AF15" s="54">
        <v>2848443</v>
      </c>
      <c r="AG15" s="55">
        <v>2891364</v>
      </c>
      <c r="AH15" s="56">
        <f>+AG15/AC15-1</f>
        <v>7.9037877634372089E-2</v>
      </c>
    </row>
    <row r="16" spans="2:34" x14ac:dyDescent="0.25">
      <c r="D16" s="46" t="s">
        <v>21</v>
      </c>
      <c r="E16" s="54">
        <v>568157</v>
      </c>
      <c r="F16" s="54">
        <v>607338</v>
      </c>
      <c r="G16" s="54">
        <v>622912</v>
      </c>
      <c r="H16" s="54">
        <v>642554</v>
      </c>
      <c r="I16" s="54">
        <v>651127</v>
      </c>
      <c r="J16" s="54">
        <v>662393</v>
      </c>
      <c r="K16" s="54">
        <v>676986</v>
      </c>
      <c r="L16" s="54">
        <v>688148</v>
      </c>
      <c r="M16" s="54">
        <v>698310</v>
      </c>
      <c r="N16" s="54">
        <v>712052</v>
      </c>
      <c r="O16" s="54">
        <v>725946</v>
      </c>
      <c r="P16" s="54">
        <v>737723</v>
      </c>
      <c r="Q16" s="54">
        <v>745523</v>
      </c>
      <c r="R16" s="54">
        <v>752170</v>
      </c>
      <c r="S16" s="54">
        <v>756659</v>
      </c>
      <c r="T16" s="54">
        <v>746476</v>
      </c>
      <c r="U16" s="54">
        <v>733763</v>
      </c>
      <c r="V16" s="54">
        <v>726654</v>
      </c>
      <c r="W16" s="54">
        <v>726800</v>
      </c>
      <c r="X16" s="54">
        <v>728613</v>
      </c>
      <c r="Y16" s="54">
        <v>731544</v>
      </c>
      <c r="Z16" s="54">
        <v>738995</v>
      </c>
      <c r="AA16" s="54">
        <v>750886</v>
      </c>
      <c r="AB16" s="54">
        <v>759867</v>
      </c>
      <c r="AC16" s="54">
        <v>769090</v>
      </c>
      <c r="AD16" s="54">
        <v>776208</v>
      </c>
      <c r="AE16" s="54">
        <v>784306</v>
      </c>
      <c r="AF16" s="54">
        <v>788332</v>
      </c>
      <c r="AG16" s="55">
        <v>795826</v>
      </c>
      <c r="AH16" s="56">
        <f>+AG16/AC16-1</f>
        <v>3.4763161658583508E-2</v>
      </c>
    </row>
    <row r="17" spans="4:34" x14ac:dyDescent="0.25">
      <c r="D17" s="46" t="s">
        <v>22</v>
      </c>
      <c r="E17" s="54">
        <v>32947</v>
      </c>
      <c r="F17" s="54">
        <v>57371</v>
      </c>
      <c r="G17" s="54">
        <v>69460</v>
      </c>
      <c r="H17" s="54">
        <v>75135</v>
      </c>
      <c r="I17" s="54">
        <v>79631</v>
      </c>
      <c r="J17" s="54">
        <v>89163</v>
      </c>
      <c r="K17" s="54">
        <v>92099</v>
      </c>
      <c r="L17" s="54">
        <v>95998</v>
      </c>
      <c r="M17" s="54">
        <v>98498</v>
      </c>
      <c r="N17" s="54">
        <v>104753</v>
      </c>
      <c r="O17" s="54">
        <v>105202</v>
      </c>
      <c r="P17" s="54">
        <v>106289</v>
      </c>
      <c r="Q17" s="54">
        <v>106063</v>
      </c>
      <c r="R17" s="54">
        <v>109576</v>
      </c>
      <c r="S17" s="54">
        <v>106197</v>
      </c>
      <c r="T17" s="54">
        <v>107956</v>
      </c>
      <c r="U17" s="54">
        <v>110459</v>
      </c>
      <c r="V17" s="54">
        <v>117354</v>
      </c>
      <c r="W17" s="54">
        <v>117568</v>
      </c>
      <c r="X17" s="54">
        <v>117014</v>
      </c>
      <c r="Y17" s="54">
        <v>117503</v>
      </c>
      <c r="Z17" s="54">
        <v>121408</v>
      </c>
      <c r="AA17" s="54">
        <v>116278</v>
      </c>
      <c r="AB17" s="54">
        <v>116149</v>
      </c>
      <c r="AC17" s="54">
        <v>118340</v>
      </c>
      <c r="AD17" s="54">
        <v>127338</v>
      </c>
      <c r="AE17" s="54">
        <v>126444</v>
      </c>
      <c r="AF17" s="54">
        <v>128196</v>
      </c>
      <c r="AG17" s="55">
        <v>131186</v>
      </c>
      <c r="AH17" s="56">
        <f>+AG17/AC17-1</f>
        <v>0.10855163089403419</v>
      </c>
    </row>
    <row r="18" spans="4:34" ht="15" thickBot="1" x14ac:dyDescent="0.3">
      <c r="D18" s="46" t="s">
        <v>23</v>
      </c>
      <c r="E18" s="54">
        <v>87219</v>
      </c>
      <c r="F18" s="54">
        <v>77221</v>
      </c>
      <c r="G18" s="54">
        <v>58952</v>
      </c>
      <c r="H18" s="54">
        <v>24870</v>
      </c>
      <c r="I18" s="54">
        <v>13140</v>
      </c>
      <c r="J18" s="54">
        <v>9276</v>
      </c>
      <c r="K18" s="54">
        <v>6865</v>
      </c>
      <c r="L18" s="54">
        <v>5172</v>
      </c>
      <c r="M18" s="54">
        <v>4971</v>
      </c>
      <c r="N18" s="54">
        <v>4756</v>
      </c>
      <c r="O18" s="54">
        <v>4539</v>
      </c>
      <c r="P18" s="54">
        <v>4333</v>
      </c>
      <c r="Q18" s="54">
        <v>4229</v>
      </c>
      <c r="R18" s="54">
        <v>4034</v>
      </c>
      <c r="S18" s="54">
        <v>3880</v>
      </c>
      <c r="T18" s="54">
        <v>3713</v>
      </c>
      <c r="U18" s="54">
        <v>3606</v>
      </c>
      <c r="V18" s="54">
        <v>3544</v>
      </c>
      <c r="W18" s="54">
        <v>12284</v>
      </c>
      <c r="X18" s="54">
        <v>27663</v>
      </c>
      <c r="Y18" s="54">
        <v>43872</v>
      </c>
      <c r="Z18" s="54">
        <v>60019</v>
      </c>
      <c r="AA18" s="54">
        <v>68669</v>
      </c>
      <c r="AB18" s="54">
        <v>76716</v>
      </c>
      <c r="AC18" s="54">
        <v>84680</v>
      </c>
      <c r="AD18" s="54">
        <v>92111</v>
      </c>
      <c r="AE18" s="54">
        <v>96436</v>
      </c>
      <c r="AF18" s="54">
        <v>91949</v>
      </c>
      <c r="AG18" s="55">
        <v>86384</v>
      </c>
      <c r="AH18" s="56">
        <f>+AG18/AC18-1</f>
        <v>2.0122815304676411E-2</v>
      </c>
    </row>
    <row r="19" spans="4:34" ht="15" thickBot="1" x14ac:dyDescent="0.3">
      <c r="D19" s="40" t="s">
        <v>1</v>
      </c>
      <c r="E19" s="57">
        <f t="shared" ref="E19" si="6">SUM(E15:E18)</f>
        <v>3023891</v>
      </c>
      <c r="F19" s="57">
        <f>SUM(F15:F18)</f>
        <v>3151410</v>
      </c>
      <c r="G19" s="57">
        <f t="shared" ref="G19" si="7">SUM(G15:G18)</f>
        <v>3170868</v>
      </c>
      <c r="H19" s="57">
        <f>SUM(H15:H18)</f>
        <v>3184649</v>
      </c>
      <c r="I19" s="57">
        <f>SUM(I15:I18)</f>
        <v>3192797</v>
      </c>
      <c r="J19" s="57">
        <f t="shared" ref="J19:K19" si="8">SUM(J15:J18)</f>
        <v>3224003</v>
      </c>
      <c r="K19" s="57">
        <f t="shared" si="8"/>
        <v>3262995</v>
      </c>
      <c r="L19" s="57">
        <f t="shared" ref="L19:Z19" si="9">SUM(L15:L18)</f>
        <v>3305624</v>
      </c>
      <c r="M19" s="57">
        <f t="shared" si="9"/>
        <v>3328956</v>
      </c>
      <c r="N19" s="57">
        <f t="shared" si="9"/>
        <v>3349638</v>
      </c>
      <c r="O19" s="57">
        <f t="shared" si="9"/>
        <v>3391690</v>
      </c>
      <c r="P19" s="57">
        <f t="shared" si="9"/>
        <v>3429740</v>
      </c>
      <c r="Q19" s="57">
        <f t="shared" si="9"/>
        <v>3444409</v>
      </c>
      <c r="R19" s="57">
        <f t="shared" si="9"/>
        <v>3462976</v>
      </c>
      <c r="S19" s="57">
        <f t="shared" si="9"/>
        <v>3471010</v>
      </c>
      <c r="T19" s="57">
        <f t="shared" si="9"/>
        <v>3419707</v>
      </c>
      <c r="U19" s="57">
        <f t="shared" si="9"/>
        <v>3359876</v>
      </c>
      <c r="V19" s="57">
        <f t="shared" si="9"/>
        <v>3318654</v>
      </c>
      <c r="W19" s="57">
        <f t="shared" si="9"/>
        <v>3315881</v>
      </c>
      <c r="X19" s="57">
        <f t="shared" si="9"/>
        <v>3337879</v>
      </c>
      <c r="Y19" s="57">
        <f t="shared" si="9"/>
        <v>3377350</v>
      </c>
      <c r="Z19" s="57">
        <f t="shared" si="9"/>
        <v>3434793</v>
      </c>
      <c r="AA19" s="57">
        <f t="shared" ref="AA19:AB19" si="10">SUM(AA15:AA18)</f>
        <v>3500078</v>
      </c>
      <c r="AB19" s="57">
        <f t="shared" si="10"/>
        <v>3579001</v>
      </c>
      <c r="AC19" s="57">
        <f t="shared" ref="AC19:AE19" si="11">SUM(AC15:AC18)</f>
        <v>3651686</v>
      </c>
      <c r="AD19" s="57">
        <f t="shared" si="11"/>
        <v>3725193</v>
      </c>
      <c r="AE19" s="57">
        <f t="shared" si="11"/>
        <v>3796934</v>
      </c>
      <c r="AF19" s="57">
        <f t="shared" ref="AF19:AG19" si="12">SUM(AF15:AF18)</f>
        <v>3856920</v>
      </c>
      <c r="AG19" s="58">
        <f t="shared" si="12"/>
        <v>3904760</v>
      </c>
      <c r="AH19" s="59">
        <f>+AG19/AC19-1</f>
        <v>6.9303330023446685E-2</v>
      </c>
    </row>
    <row r="20" spans="4:34" x14ac:dyDescent="0.25"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</row>
    <row r="22" spans="4:34" x14ac:dyDescent="0.25">
      <c r="D22" s="52"/>
      <c r="E22" s="176" t="s">
        <v>35</v>
      </c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</row>
    <row r="23" spans="4:34" ht="15" thickBot="1" x14ac:dyDescent="0.3">
      <c r="D23" s="23"/>
      <c r="E23" s="17" t="s">
        <v>6</v>
      </c>
      <c r="F23" s="17" t="s">
        <v>114</v>
      </c>
      <c r="G23" s="17" t="s">
        <v>3</v>
      </c>
      <c r="H23" s="17" t="s">
        <v>115</v>
      </c>
      <c r="I23" s="17" t="s">
        <v>116</v>
      </c>
      <c r="J23" s="17" t="s">
        <v>4</v>
      </c>
      <c r="K23" s="17" t="s">
        <v>117</v>
      </c>
      <c r="L23" s="17" t="s">
        <v>118</v>
      </c>
      <c r="M23" s="17" t="s">
        <v>119</v>
      </c>
      <c r="N23" s="17" t="s">
        <v>14</v>
      </c>
      <c r="O23" s="17" t="s">
        <v>120</v>
      </c>
      <c r="P23" s="17" t="s">
        <v>121</v>
      </c>
      <c r="Q23" s="17" t="s">
        <v>122</v>
      </c>
      <c r="R23" s="17" t="s">
        <v>16</v>
      </c>
      <c r="S23" s="17" t="s">
        <v>17</v>
      </c>
      <c r="T23" s="17" t="s">
        <v>87</v>
      </c>
      <c r="U23" s="17" t="s">
        <v>91</v>
      </c>
      <c r="V23" s="17" t="s">
        <v>94</v>
      </c>
      <c r="W23" s="17" t="s">
        <v>190</v>
      </c>
      <c r="X23" s="17" t="s">
        <v>215</v>
      </c>
      <c r="Y23" s="17" t="s">
        <v>217</v>
      </c>
      <c r="Z23" s="17" t="s">
        <v>219</v>
      </c>
      <c r="AA23" s="17" t="s">
        <v>221</v>
      </c>
      <c r="AB23" s="17" t="s">
        <v>224</v>
      </c>
      <c r="AC23" s="17" t="s">
        <v>227</v>
      </c>
      <c r="AD23" s="17" t="s">
        <v>229</v>
      </c>
      <c r="AE23" s="17" t="s">
        <v>233</v>
      </c>
      <c r="AF23" s="17" t="s">
        <v>234</v>
      </c>
      <c r="AG23" s="18" t="s">
        <v>237</v>
      </c>
      <c r="AH23" s="63" t="s">
        <v>0</v>
      </c>
    </row>
    <row r="24" spans="4:34" x14ac:dyDescent="0.25">
      <c r="D24" s="46" t="s">
        <v>15</v>
      </c>
      <c r="E24" s="43">
        <v>114974</v>
      </c>
      <c r="F24" s="43">
        <v>77269.079859267789</v>
      </c>
      <c r="G24" s="43">
        <v>106533</v>
      </c>
      <c r="H24" s="43">
        <v>58351</v>
      </c>
      <c r="I24" s="43">
        <v>108794.48834439731</v>
      </c>
      <c r="J24" s="43">
        <v>146481</v>
      </c>
      <c r="K24" s="43">
        <v>31111</v>
      </c>
      <c r="L24" s="43">
        <v>60590</v>
      </c>
      <c r="M24" s="43">
        <v>85631.862512646418</v>
      </c>
      <c r="N24" s="43">
        <v>96993</v>
      </c>
      <c r="O24" s="43">
        <v>21431</v>
      </c>
      <c r="P24" s="43">
        <v>39705</v>
      </c>
      <c r="Q24" s="43">
        <v>45364</v>
      </c>
      <c r="R24" s="54">
        <v>34655</v>
      </c>
      <c r="S24" s="54">
        <v>-15052</v>
      </c>
      <c r="T24" s="54">
        <v>-37683</v>
      </c>
      <c r="U24" s="54">
        <v>-43319</v>
      </c>
      <c r="V24" s="54">
        <v>-43060</v>
      </c>
      <c r="W24" s="54">
        <v>4502</v>
      </c>
      <c r="X24" s="54">
        <v>11216.379076651603</v>
      </c>
      <c r="Y24" s="54">
        <v>19752.114562322648</v>
      </c>
      <c r="Z24" s="54">
        <v>31271.659094822833</v>
      </c>
      <c r="AA24" s="54">
        <v>18032.852373521018</v>
      </c>
      <c r="AB24" s="54">
        <v>32667.834531579501</v>
      </c>
      <c r="AC24" s="54">
        <v>39416.985565575545</v>
      </c>
      <c r="AD24" s="54">
        <v>55586.844939782881</v>
      </c>
      <c r="AE24" s="54">
        <v>20192.969482065928</v>
      </c>
      <c r="AF24" s="54">
        <v>35437.766362050657</v>
      </c>
      <c r="AG24" s="55">
        <v>50742.078130437709</v>
      </c>
      <c r="AH24" s="56">
        <f>+AG24/AC24-1</f>
        <v>0.28731503442903628</v>
      </c>
    </row>
    <row r="25" spans="4:34" x14ac:dyDescent="0.25">
      <c r="D25" s="46" t="s">
        <v>21</v>
      </c>
      <c r="E25" s="43">
        <v>8694</v>
      </c>
      <c r="F25" s="43">
        <v>8624.6461006365007</v>
      </c>
      <c r="G25" s="43">
        <v>12347</v>
      </c>
      <c r="H25" s="43">
        <v>6097</v>
      </c>
      <c r="I25" s="43">
        <v>5427.218407247964</v>
      </c>
      <c r="J25" s="43">
        <v>6684</v>
      </c>
      <c r="K25" s="43">
        <v>500</v>
      </c>
      <c r="L25" s="43">
        <v>5090</v>
      </c>
      <c r="M25" s="43">
        <v>8590.3283707111441</v>
      </c>
      <c r="N25" s="43">
        <v>13171</v>
      </c>
      <c r="O25" s="43">
        <v>2338</v>
      </c>
      <c r="P25" s="43">
        <v>6312</v>
      </c>
      <c r="Q25" s="43">
        <v>6339</v>
      </c>
      <c r="R25" s="54">
        <v>5729</v>
      </c>
      <c r="S25" s="54">
        <v>529</v>
      </c>
      <c r="T25" s="54">
        <v>2787</v>
      </c>
      <c r="U25" s="54">
        <v>2394</v>
      </c>
      <c r="V25" s="54">
        <v>2780</v>
      </c>
      <c r="W25" s="54">
        <v>854</v>
      </c>
      <c r="X25" s="54">
        <v>8911.8373657743796</v>
      </c>
      <c r="Y25" s="54">
        <v>12379.846439535992</v>
      </c>
      <c r="Z25" s="54">
        <v>15745.532871009986</v>
      </c>
      <c r="AA25" s="54">
        <v>1313.4689872767849</v>
      </c>
      <c r="AB25" s="54">
        <v>6025.94440314034</v>
      </c>
      <c r="AC25" s="54">
        <v>10813.493842425552</v>
      </c>
      <c r="AD25" s="54">
        <v>15548.486834775016</v>
      </c>
      <c r="AE25" s="54">
        <v>2425.7899377947397</v>
      </c>
      <c r="AF25" s="54">
        <v>13032.599737881348</v>
      </c>
      <c r="AG25" s="55">
        <v>18535.920499798551</v>
      </c>
      <c r="AH25" s="56">
        <f>+AG25/AC25-1</f>
        <v>0.71414722844478873</v>
      </c>
    </row>
    <row r="26" spans="4:34" x14ac:dyDescent="0.25">
      <c r="D26" s="46" t="s">
        <v>22</v>
      </c>
      <c r="E26" s="43">
        <v>-7042</v>
      </c>
      <c r="F26" s="43">
        <v>-6229.9020976889951</v>
      </c>
      <c r="G26" s="43">
        <v>-16346</v>
      </c>
      <c r="H26" s="43">
        <v>-2658</v>
      </c>
      <c r="I26" s="43">
        <v>-5037.0967525568076</v>
      </c>
      <c r="J26" s="43">
        <v>-7890</v>
      </c>
      <c r="K26" s="43">
        <v>-161</v>
      </c>
      <c r="L26" s="43">
        <v>-3006</v>
      </c>
      <c r="M26" s="43">
        <v>-5209.2778021447957</v>
      </c>
      <c r="N26" s="43">
        <v>-7210</v>
      </c>
      <c r="O26" s="43">
        <v>75</v>
      </c>
      <c r="P26" s="43">
        <v>-2371</v>
      </c>
      <c r="Q26" s="43">
        <v>-4704</v>
      </c>
      <c r="R26" s="54">
        <v>-7386</v>
      </c>
      <c r="S26" s="54">
        <v>-2386</v>
      </c>
      <c r="T26" s="54">
        <v>-4659</v>
      </c>
      <c r="U26" s="54">
        <v>-7113</v>
      </c>
      <c r="V26" s="54">
        <v>-10990</v>
      </c>
      <c r="W26" s="54">
        <v>-1761</v>
      </c>
      <c r="X26" s="54">
        <v>-3548.2817869542159</v>
      </c>
      <c r="Y26" s="54">
        <v>-5370.0579507839957</v>
      </c>
      <c r="Z26" s="54">
        <v>-7315.2481049993294</v>
      </c>
      <c r="AA26" s="54">
        <v>-1560.2569658116399</v>
      </c>
      <c r="AB26" s="54">
        <v>-3240.3976228577194</v>
      </c>
      <c r="AC26" s="54">
        <v>-4626.8404459016383</v>
      </c>
      <c r="AD26" s="54">
        <v>-5287.327939131359</v>
      </c>
      <c r="AE26" s="54">
        <v>-1225.4377150285791</v>
      </c>
      <c r="AF26" s="54">
        <v>-2860.9269107372147</v>
      </c>
      <c r="AG26" s="55">
        <v>-4185.6450818043159</v>
      </c>
      <c r="AH26" s="56">
        <f>-(AG26/AC26-1)</f>
        <v>9.5355646959497942E-2</v>
      </c>
    </row>
    <row r="27" spans="4:34" ht="15" thickBot="1" x14ac:dyDescent="0.3">
      <c r="D27" s="46" t="s">
        <v>23</v>
      </c>
      <c r="E27" s="43">
        <v>1186</v>
      </c>
      <c r="F27" s="43">
        <v>1003.9744355210007</v>
      </c>
      <c r="G27" s="43">
        <v>1116</v>
      </c>
      <c r="H27" s="43">
        <v>248</v>
      </c>
      <c r="I27" s="43">
        <v>379.24984877120119</v>
      </c>
      <c r="J27" s="43">
        <v>664</v>
      </c>
      <c r="K27" s="43">
        <v>94</v>
      </c>
      <c r="L27" s="43">
        <v>465</v>
      </c>
      <c r="M27" s="43">
        <v>596.55913451119875</v>
      </c>
      <c r="N27" s="43">
        <v>681</v>
      </c>
      <c r="O27" s="43">
        <v>264</v>
      </c>
      <c r="P27" s="43">
        <v>405</v>
      </c>
      <c r="Q27" s="43">
        <v>448</v>
      </c>
      <c r="R27" s="54">
        <v>352</v>
      </c>
      <c r="S27" s="54">
        <v>103</v>
      </c>
      <c r="T27" s="54">
        <v>175</v>
      </c>
      <c r="U27" s="54">
        <v>231</v>
      </c>
      <c r="V27" s="54">
        <v>238</v>
      </c>
      <c r="W27" s="54">
        <v>-59</v>
      </c>
      <c r="X27" s="54">
        <v>-68.039621806400248</v>
      </c>
      <c r="Y27" s="54">
        <v>-75.776652496000594</v>
      </c>
      <c r="Z27" s="54">
        <v>-335.92347175999953</v>
      </c>
      <c r="AA27" s="54">
        <v>191.69056400639988</v>
      </c>
      <c r="AB27" s="54">
        <v>-113.96665474729993</v>
      </c>
      <c r="AC27" s="54">
        <v>-165.64989599720047</v>
      </c>
      <c r="AD27" s="54">
        <v>-80.092060061800609</v>
      </c>
      <c r="AE27" s="54">
        <v>261.69573324800035</v>
      </c>
      <c r="AF27" s="54">
        <v>138.95473002079967</v>
      </c>
      <c r="AG27" s="55">
        <v>-133.93136762300151</v>
      </c>
      <c r="AH27" s="56">
        <f>-(AG27/AC27-1)</f>
        <v>0.19147931354412095</v>
      </c>
    </row>
    <row r="28" spans="4:34" ht="15" thickBot="1" x14ac:dyDescent="0.3">
      <c r="D28" s="40" t="s">
        <v>1</v>
      </c>
      <c r="E28" s="87">
        <f t="shared" ref="E28:K28" si="13">SUM(E24:E27)</f>
        <v>117812</v>
      </c>
      <c r="F28" s="87">
        <f>SUM(F24:F27)</f>
        <v>80667.798297736299</v>
      </c>
      <c r="G28" s="87">
        <f t="shared" si="13"/>
        <v>103650</v>
      </c>
      <c r="H28" s="87">
        <f>SUM(H24:H27)</f>
        <v>62038</v>
      </c>
      <c r="I28" s="87">
        <f>SUM(I24:I27)</f>
        <v>109563.85984785965</v>
      </c>
      <c r="J28" s="87">
        <f t="shared" si="13"/>
        <v>145939</v>
      </c>
      <c r="K28" s="87">
        <f t="shared" si="13"/>
        <v>31544</v>
      </c>
      <c r="L28" s="87">
        <f t="shared" ref="L28:V28" si="14">SUM(L24:L27)</f>
        <v>63139</v>
      </c>
      <c r="M28" s="87">
        <f t="shared" si="14"/>
        <v>89609.472215723959</v>
      </c>
      <c r="N28" s="87">
        <f t="shared" si="14"/>
        <v>103635</v>
      </c>
      <c r="O28" s="87">
        <f t="shared" si="14"/>
        <v>24108</v>
      </c>
      <c r="P28" s="57">
        <f t="shared" si="14"/>
        <v>44051</v>
      </c>
      <c r="Q28" s="87">
        <f t="shared" si="14"/>
        <v>47447</v>
      </c>
      <c r="R28" s="57">
        <f t="shared" si="14"/>
        <v>33350</v>
      </c>
      <c r="S28" s="57">
        <f t="shared" si="14"/>
        <v>-16806</v>
      </c>
      <c r="T28" s="57">
        <f t="shared" si="14"/>
        <v>-39380</v>
      </c>
      <c r="U28" s="57">
        <f t="shared" si="14"/>
        <v>-47807</v>
      </c>
      <c r="V28" s="57">
        <f t="shared" si="14"/>
        <v>-51032</v>
      </c>
      <c r="W28" s="57">
        <f t="shared" ref="W28:Z28" si="15">SUM(W24:W27)</f>
        <v>3536</v>
      </c>
      <c r="X28" s="57">
        <f t="shared" si="15"/>
        <v>16511.895033665365</v>
      </c>
      <c r="Y28" s="57">
        <f t="shared" si="15"/>
        <v>26686.126398578646</v>
      </c>
      <c r="Z28" s="57">
        <f t="shared" si="15"/>
        <v>39366.020389073492</v>
      </c>
      <c r="AA28" s="57">
        <f t="shared" ref="AA28:AB28" si="16">SUM(AA24:AA27)</f>
        <v>17977.754958992562</v>
      </c>
      <c r="AB28" s="57">
        <f t="shared" si="16"/>
        <v>35339.414657114816</v>
      </c>
      <c r="AC28" s="57">
        <f t="shared" ref="AC28:AE28" si="17">SUM(AC24:AC27)</f>
        <v>45437.989066102258</v>
      </c>
      <c r="AD28" s="57">
        <f t="shared" si="17"/>
        <v>65767.911775364744</v>
      </c>
      <c r="AE28" s="57">
        <f t="shared" si="17"/>
        <v>21655.017438080089</v>
      </c>
      <c r="AF28" s="57">
        <f t="shared" ref="AF28:AG28" si="18">SUM(AF24:AF27)</f>
        <v>45748.393919215589</v>
      </c>
      <c r="AG28" s="58">
        <f t="shared" si="18"/>
        <v>64958.422180808935</v>
      </c>
      <c r="AH28" s="59">
        <f>+AG28/AC28-1</f>
        <v>0.42960600845052244</v>
      </c>
    </row>
    <row r="31" spans="4:34" x14ac:dyDescent="0.25">
      <c r="D31" s="52"/>
      <c r="E31" s="176" t="s">
        <v>36</v>
      </c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</row>
    <row r="32" spans="4:34" ht="15" thickBot="1" x14ac:dyDescent="0.3">
      <c r="D32" s="23"/>
      <c r="E32" s="17" t="s">
        <v>6</v>
      </c>
      <c r="F32" s="17" t="s">
        <v>114</v>
      </c>
      <c r="G32" s="17" t="s">
        <v>3</v>
      </c>
      <c r="H32" s="17" t="s">
        <v>115</v>
      </c>
      <c r="I32" s="17" t="s">
        <v>116</v>
      </c>
      <c r="J32" s="17" t="s">
        <v>4</v>
      </c>
      <c r="K32" s="17" t="s">
        <v>117</v>
      </c>
      <c r="L32" s="17" t="s">
        <v>118</v>
      </c>
      <c r="M32" s="17" t="s">
        <v>119</v>
      </c>
      <c r="N32" s="17" t="s">
        <v>14</v>
      </c>
      <c r="O32" s="17" t="s">
        <v>120</v>
      </c>
      <c r="P32" s="17" t="s">
        <v>121</v>
      </c>
      <c r="Q32" s="17" t="s">
        <v>122</v>
      </c>
      <c r="R32" s="17" t="s">
        <v>16</v>
      </c>
      <c r="S32" s="17" t="s">
        <v>17</v>
      </c>
      <c r="T32" s="17" t="s">
        <v>87</v>
      </c>
      <c r="U32" s="17" t="s">
        <v>91</v>
      </c>
      <c r="V32" s="17" t="s">
        <v>94</v>
      </c>
      <c r="W32" s="17" t="s">
        <v>190</v>
      </c>
      <c r="X32" s="17" t="s">
        <v>215</v>
      </c>
      <c r="Y32" s="17" t="s">
        <v>217</v>
      </c>
      <c r="Z32" s="17" t="s">
        <v>219</v>
      </c>
      <c r="AA32" s="17" t="s">
        <v>221</v>
      </c>
      <c r="AB32" s="17" t="s">
        <v>224</v>
      </c>
      <c r="AC32" s="17" t="s">
        <v>227</v>
      </c>
      <c r="AD32" s="17" t="s">
        <v>229</v>
      </c>
      <c r="AE32" s="17" t="s">
        <v>233</v>
      </c>
      <c r="AF32" s="17" t="s">
        <v>234</v>
      </c>
      <c r="AG32" s="18" t="s">
        <v>237</v>
      </c>
      <c r="AH32" s="65" t="s">
        <v>13</v>
      </c>
    </row>
    <row r="33" spans="4:34" x14ac:dyDescent="0.25">
      <c r="D33" s="46" t="s">
        <v>15</v>
      </c>
      <c r="E33" s="66">
        <v>0.83998519180371911</v>
      </c>
      <c r="F33" s="66">
        <v>0.86158632267781621</v>
      </c>
      <c r="G33" s="66">
        <v>0.85763501441249534</v>
      </c>
      <c r="H33" s="66">
        <v>0.84404485621970904</v>
      </c>
      <c r="I33" s="66">
        <v>0.80661844089481582</v>
      </c>
      <c r="J33" s="66">
        <v>0.80536802173783062</v>
      </c>
      <c r="K33" s="66">
        <v>0.83116221798944634</v>
      </c>
      <c r="L33" s="66">
        <v>0.83659919203033395</v>
      </c>
      <c r="M33" s="66">
        <v>0.84690835828096978</v>
      </c>
      <c r="N33" s="66">
        <v>0.87021020482720701</v>
      </c>
      <c r="O33" s="66">
        <v>0.88320280779774274</v>
      </c>
      <c r="P33" s="66">
        <v>0.89279668224564013</v>
      </c>
      <c r="Q33" s="66">
        <v>0.91914849628750372</v>
      </c>
      <c r="R33" s="66">
        <v>0.95399440843884997</v>
      </c>
      <c r="S33" s="66">
        <v>1.0792177171487516</v>
      </c>
      <c r="T33" s="66">
        <v>1.098209282748807</v>
      </c>
      <c r="U33" s="66">
        <v>1.074650863019742</v>
      </c>
      <c r="V33" s="66">
        <v>1.0553623190785402</v>
      </c>
      <c r="W33" s="66">
        <v>0.97701212661917558</v>
      </c>
      <c r="X33" s="66">
        <v>0.97143058229778867</v>
      </c>
      <c r="Y33" s="66">
        <v>0.96676149442597969</v>
      </c>
      <c r="Z33" s="66">
        <v>0.96087263269486156</v>
      </c>
      <c r="AA33" s="66">
        <v>0.91185247426340055</v>
      </c>
      <c r="AB33" s="66">
        <v>0.92171061163790136</v>
      </c>
      <c r="AC33" s="66">
        <v>0.9383554430949077</v>
      </c>
      <c r="AD33" s="66">
        <v>0.93596286446207633</v>
      </c>
      <c r="AE33" s="66">
        <v>0.91180787464684676</v>
      </c>
      <c r="AF33" s="66">
        <v>0.92411203282943388</v>
      </c>
      <c r="AG33" s="67">
        <v>0.92879044110844655</v>
      </c>
      <c r="AH33" s="68">
        <f>(ROUND(AG33,3)-ROUND(AC33,3))*100</f>
        <v>-0.8999999999999897</v>
      </c>
    </row>
    <row r="34" spans="4:34" x14ac:dyDescent="0.25">
      <c r="D34" s="46" t="s">
        <v>21</v>
      </c>
      <c r="E34" s="66">
        <v>0.90591520031166817</v>
      </c>
      <c r="F34" s="66">
        <v>0.88654844417606182</v>
      </c>
      <c r="G34" s="66">
        <v>0.87972920319501269</v>
      </c>
      <c r="H34" s="66">
        <v>0.88768668779024995</v>
      </c>
      <c r="I34" s="66">
        <v>0.93426737590583953</v>
      </c>
      <c r="J34" s="66">
        <v>0.94007853262331231</v>
      </c>
      <c r="K34" s="66">
        <v>0.98259656541624618</v>
      </c>
      <c r="L34" s="66">
        <v>0.91249183371729181</v>
      </c>
      <c r="M34" s="66">
        <v>0.90270149047864323</v>
      </c>
      <c r="N34" s="66">
        <v>0.88937857458516889</v>
      </c>
      <c r="O34" s="66">
        <v>0.92431697526867795</v>
      </c>
      <c r="P34" s="66">
        <v>0.89984290950635504</v>
      </c>
      <c r="Q34" s="66">
        <v>0.93413478522890214</v>
      </c>
      <c r="R34" s="66">
        <v>0.95586252590543841</v>
      </c>
      <c r="S34" s="66">
        <v>0.98463683094705656</v>
      </c>
      <c r="T34" s="66">
        <v>0.96009507309460063</v>
      </c>
      <c r="U34" s="66">
        <v>0.97736298649721998</v>
      </c>
      <c r="V34" s="66">
        <v>0.98041877476730577</v>
      </c>
      <c r="W34" s="66">
        <v>0.97628447053865774</v>
      </c>
      <c r="X34" s="66">
        <v>0.87768589846109724</v>
      </c>
      <c r="Y34" s="66">
        <v>0.88810897371036679</v>
      </c>
      <c r="Z34" s="66">
        <v>0.89440268119977162</v>
      </c>
      <c r="AA34" s="66">
        <v>0.96569102034853327</v>
      </c>
      <c r="AB34" s="66">
        <v>0.9223862360008539</v>
      </c>
      <c r="AC34" s="66">
        <v>0.908440829359489</v>
      </c>
      <c r="AD34" s="66">
        <v>0.90224193926669105</v>
      </c>
      <c r="AE34" s="66">
        <v>0.93980318037895505</v>
      </c>
      <c r="AF34" s="66">
        <v>0.83992570463174232</v>
      </c>
      <c r="AG34" s="67">
        <v>0.84959290608742188</v>
      </c>
      <c r="AH34" s="68">
        <f>(ROUND(AG34,3)-ROUND(AC34,3))*100</f>
        <v>-5.8000000000000052</v>
      </c>
    </row>
    <row r="35" spans="4:34" x14ac:dyDescent="0.25">
      <c r="D35" s="46" t="s">
        <v>22</v>
      </c>
      <c r="E35" s="66">
        <v>4.2799254774103401</v>
      </c>
      <c r="F35" s="66">
        <v>2.3088475175085561</v>
      </c>
      <c r="G35" s="66">
        <v>22.852941176470587</v>
      </c>
      <c r="H35" s="66">
        <v>1.5441852187619376</v>
      </c>
      <c r="I35" s="66">
        <v>1.6647337419040928</v>
      </c>
      <c r="J35" s="66">
        <v>1.656405990016639</v>
      </c>
      <c r="K35" s="66">
        <v>1.0528599565326944</v>
      </c>
      <c r="L35" s="66">
        <v>1.4739829706717125</v>
      </c>
      <c r="M35" s="66">
        <v>1.5282904972535181</v>
      </c>
      <c r="N35" s="66">
        <v>1.4811908131874167</v>
      </c>
      <c r="O35" s="66">
        <v>0.98002131060202446</v>
      </c>
      <c r="P35" s="66">
        <v>1.3115637319316689</v>
      </c>
      <c r="Q35" s="66">
        <v>1.40635798203179</v>
      </c>
      <c r="R35" s="66">
        <v>1.4475007573462586</v>
      </c>
      <c r="S35" s="66">
        <v>1.5962018990504747</v>
      </c>
      <c r="T35" s="66">
        <v>1.5778963036467377</v>
      </c>
      <c r="U35" s="66">
        <v>1.5828416912487708</v>
      </c>
      <c r="V35" s="66">
        <v>1.6823822578171637</v>
      </c>
      <c r="W35" s="66">
        <v>1.4075097705999671</v>
      </c>
      <c r="X35" s="66">
        <v>1.4064799436503868</v>
      </c>
      <c r="Y35" s="66">
        <v>1.4046696933917961</v>
      </c>
      <c r="Z35" s="66">
        <v>1.4066292395350786</v>
      </c>
      <c r="AA35" s="66">
        <v>1.3279039406519231</v>
      </c>
      <c r="AB35" s="66">
        <v>1.3346999990944295</v>
      </c>
      <c r="AC35" s="66">
        <v>1.3116778599725611</v>
      </c>
      <c r="AD35" s="66">
        <v>1.2526902940857769</v>
      </c>
      <c r="AE35" s="66">
        <v>1.2212295672901399</v>
      </c>
      <c r="AF35" s="66">
        <v>1.2543143146269122</v>
      </c>
      <c r="AG35" s="67">
        <v>1.2442025115219357</v>
      </c>
      <c r="AH35" s="68">
        <f>(ROUND(AG35,3)-ROUND(AC35,3))*100</f>
        <v>-6.800000000000006</v>
      </c>
    </row>
    <row r="36" spans="4:34" ht="15" thickBot="1" x14ac:dyDescent="0.3">
      <c r="D36" s="46" t="s">
        <v>23</v>
      </c>
      <c r="E36" s="66">
        <v>0.63110419906687398</v>
      </c>
      <c r="F36" s="66">
        <v>0.56801466267811263</v>
      </c>
      <c r="G36" s="66">
        <v>0.63316912972085382</v>
      </c>
      <c r="H36" s="66">
        <v>0.76975401576572056</v>
      </c>
      <c r="I36" s="66">
        <v>0.7462364568024481</v>
      </c>
      <c r="J36" s="66">
        <v>0.66899302093718838</v>
      </c>
      <c r="K36" s="66">
        <v>0.71274124047723175</v>
      </c>
      <c r="L36" s="66">
        <v>0.31556677519061266</v>
      </c>
      <c r="M36" s="66">
        <v>0.42239009208261347</v>
      </c>
      <c r="N36" s="66">
        <v>0.50931268712671374</v>
      </c>
      <c r="O36" s="66">
        <v>0.45114345114345117</v>
      </c>
      <c r="P36" s="66">
        <v>0.45047489823609227</v>
      </c>
      <c r="Q36" s="66">
        <v>0.50277469478357384</v>
      </c>
      <c r="R36" s="66">
        <v>0.66948356807511733</v>
      </c>
      <c r="S36" s="66">
        <v>0.55982905982905984</v>
      </c>
      <c r="T36" s="66">
        <v>0.57530000000000003</v>
      </c>
      <c r="U36" s="66">
        <v>0.60980000000000001</v>
      </c>
      <c r="V36" s="66">
        <v>0.69196848381218068</v>
      </c>
      <c r="W36" s="66">
        <v>1.3105082078877708</v>
      </c>
      <c r="X36" s="66">
        <v>1.1635585052708013</v>
      </c>
      <c r="Y36" s="66">
        <v>1.1061154086099845</v>
      </c>
      <c r="Z36" s="66">
        <v>1.308664968947248</v>
      </c>
      <c r="AA36" s="66">
        <v>0.6530216729197037</v>
      </c>
      <c r="AB36" s="66">
        <v>1.1024160267474805</v>
      </c>
      <c r="AC36" s="66">
        <v>1.0931268925725048</v>
      </c>
      <c r="AD36" s="66">
        <v>1.0313514253094835</v>
      </c>
      <c r="AE36" s="66">
        <v>0.71651445662485613</v>
      </c>
      <c r="AF36" s="66">
        <v>0.92963248522400854</v>
      </c>
      <c r="AG36" s="67">
        <v>1.043056304135324</v>
      </c>
      <c r="AH36" s="68">
        <f>(ROUND(AG36,3)-ROUND(AC36,3))*100</f>
        <v>-5.0000000000000044</v>
      </c>
    </row>
    <row r="37" spans="4:34" ht="15" thickBot="1" x14ac:dyDescent="0.3">
      <c r="D37" s="40" t="s">
        <v>1</v>
      </c>
      <c r="E37" s="69">
        <v>0.85567366459672978</v>
      </c>
      <c r="F37" s="69">
        <v>0.8742222474383905</v>
      </c>
      <c r="G37" s="69">
        <v>0.87873817507095542</v>
      </c>
      <c r="H37" s="69">
        <v>0.85718813439399422</v>
      </c>
      <c r="I37" s="69">
        <v>0.83252928017538141</v>
      </c>
      <c r="J37" s="69">
        <v>0.833815961930226</v>
      </c>
      <c r="K37" s="69">
        <v>0.85421891600437738</v>
      </c>
      <c r="L37" s="69">
        <v>0.85518345478023727</v>
      </c>
      <c r="M37" s="69">
        <v>0.8639254442274602</v>
      </c>
      <c r="N37" s="69">
        <v>0.88259779338749644</v>
      </c>
      <c r="O37" s="69">
        <v>0.88972444834778797</v>
      </c>
      <c r="P37" s="69">
        <v>0.90027821858608814</v>
      </c>
      <c r="Q37" s="69">
        <v>0.92916211926897252</v>
      </c>
      <c r="R37" s="69">
        <v>0.96297106413500522</v>
      </c>
      <c r="S37" s="69">
        <v>1.0734923057412857</v>
      </c>
      <c r="T37" s="69">
        <v>1.0852351433716581</v>
      </c>
      <c r="U37" s="69">
        <v>1.0684090779005209</v>
      </c>
      <c r="V37" s="69">
        <v>1.0544851695810065</v>
      </c>
      <c r="W37" s="69">
        <v>0.9850373673196966</v>
      </c>
      <c r="X37" s="69">
        <v>0.96520929047535531</v>
      </c>
      <c r="Y37" s="69">
        <v>0.96287820639832877</v>
      </c>
      <c r="Z37" s="69">
        <v>0.95930802198960419</v>
      </c>
      <c r="AA37" s="69">
        <v>0.92755873488408913</v>
      </c>
      <c r="AB37" s="69">
        <v>0.93011847773374523</v>
      </c>
      <c r="AC37" s="69">
        <v>0.94130605372633003</v>
      </c>
      <c r="AD37" s="69">
        <v>0.93739789327848211</v>
      </c>
      <c r="AE37" s="69">
        <v>0.92146172789047254</v>
      </c>
      <c r="AF37" s="69">
        <v>0.91854135867916564</v>
      </c>
      <c r="AG37" s="70">
        <v>0.92411957544941414</v>
      </c>
      <c r="AH37" s="71">
        <f>(ROUND(AG37,3)-ROUND(AC37,3))*100</f>
        <v>-1.6999999999999904</v>
      </c>
    </row>
    <row r="38" spans="4:34" x14ac:dyDescent="0.25"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</row>
    <row r="39" spans="4:34" x14ac:dyDescent="0.25"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 t="s">
        <v>30</v>
      </c>
    </row>
  </sheetData>
  <mergeCells count="4">
    <mergeCell ref="E4:AH4"/>
    <mergeCell ref="E22:AH22"/>
    <mergeCell ref="E31:AH31"/>
    <mergeCell ref="E13:AH13"/>
  </mergeCells>
  <hyperlinks>
    <hyperlink ref="B2" location="'Suplemento Financiero&gt;&gt;&gt;'!A1" display="ÍNDICE" xr:uid="{354176FD-EA4F-4076-A174-4BB7003088AE}"/>
  </hyperlinks>
  <pageMargins left="0.7" right="0.7" top="0.75" bottom="0.75" header="0.3" footer="0.3"/>
  <pageSetup paperSize="9" scale="66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DBF1-2A69-4795-8EB7-3F2C4EF2BAE8}">
  <sheetPr>
    <tabColor theme="2" tint="-9.9978637043366805E-2"/>
  </sheetPr>
  <dimension ref="B1:BH20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45.7109375" style="72" customWidth="1"/>
    <col min="5" max="5" width="11" style="72" customWidth="1"/>
    <col min="6" max="6" width="11" style="72" hidden="1" customWidth="1" outlineLevel="1"/>
    <col min="7" max="7" width="11" style="72" customWidth="1" collapsed="1"/>
    <col min="8" max="9" width="11" style="72" hidden="1" customWidth="1" outlineLevel="1"/>
    <col min="10" max="10" width="11" style="72" customWidth="1" collapsed="1"/>
    <col min="11" max="13" width="11" style="72" hidden="1" customWidth="1" outlineLevel="1"/>
    <col min="14" max="14" width="11" style="72" customWidth="1" collapsed="1"/>
    <col min="15" max="15" width="11" style="72" hidden="1" customWidth="1" outlineLevel="1"/>
    <col min="16" max="16" width="11" style="72" hidden="1" customWidth="1" outlineLevel="1" collapsed="1"/>
    <col min="17" max="17" width="11" style="72" hidden="1" customWidth="1" outlineLevel="1"/>
    <col min="18" max="18" width="11" style="72" customWidth="1" collapsed="1"/>
    <col min="19" max="20" width="11" style="72" hidden="1" customWidth="1" outlineLevel="1"/>
    <col min="21" max="21" width="11" style="72" hidden="1" customWidth="1" outlineLevel="1" collapsed="1"/>
    <col min="22" max="22" width="11" style="72" customWidth="1" collapsed="1"/>
    <col min="23" max="23" width="11" style="72" hidden="1" customWidth="1" outlineLevel="1"/>
    <col min="24" max="25" width="11" style="72" hidden="1" customWidth="1" outlineLevel="1" collapsed="1"/>
    <col min="26" max="26" width="11" style="72" customWidth="1" collapsed="1"/>
    <col min="27" max="27" width="11" style="72" hidden="1" customWidth="1" outlineLevel="1"/>
    <col min="28" max="28" width="11" style="72" hidden="1" customWidth="1" outlineLevel="1" collapsed="1"/>
    <col min="29" max="29" width="11" style="72" customWidth="1" collapsed="1"/>
    <col min="30" max="30" width="11" style="72" customWidth="1"/>
    <col min="31" max="31" width="11" style="72" hidden="1" customWidth="1" outlineLevel="1"/>
    <col min="32" max="32" width="11" style="72" hidden="1" customWidth="1" outlineLevel="1" collapsed="1"/>
    <col min="33" max="33" width="11" style="72" customWidth="1" collapsed="1"/>
    <col min="34" max="34" width="11" style="72" customWidth="1"/>
    <col min="35" max="35" width="3" style="13" customWidth="1"/>
    <col min="36" max="16384" width="10.85546875" style="72"/>
  </cols>
  <sheetData>
    <row r="1" spans="2:60" ht="16.5" customHeight="1" x14ac:dyDescent="0.2"/>
    <row r="2" spans="2:60" ht="18.75" customHeight="1" thickBot="1" x14ac:dyDescent="0.25">
      <c r="B2" s="11" t="s">
        <v>27</v>
      </c>
      <c r="D2" s="14" t="s">
        <v>144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J2" s="14" t="s">
        <v>34</v>
      </c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</row>
    <row r="4" spans="2:60" s="10" customFormat="1" ht="15" thickBot="1" x14ac:dyDescent="0.3">
      <c r="D4" s="23"/>
      <c r="E4" s="45" t="s">
        <v>6</v>
      </c>
      <c r="F4" s="45" t="s">
        <v>114</v>
      </c>
      <c r="G4" s="45" t="s">
        <v>3</v>
      </c>
      <c r="H4" s="45" t="s">
        <v>115</v>
      </c>
      <c r="I4" s="45" t="s">
        <v>116</v>
      </c>
      <c r="J4" s="45" t="s">
        <v>4</v>
      </c>
      <c r="K4" s="45" t="s">
        <v>117</v>
      </c>
      <c r="L4" s="45" t="s">
        <v>118</v>
      </c>
      <c r="M4" s="45" t="s">
        <v>119</v>
      </c>
      <c r="N4" s="45" t="s">
        <v>14</v>
      </c>
      <c r="O4" s="45" t="s">
        <v>120</v>
      </c>
      <c r="P4" s="45" t="s">
        <v>121</v>
      </c>
      <c r="Q4" s="45" t="s">
        <v>122</v>
      </c>
      <c r="R4" s="45" t="s">
        <v>16</v>
      </c>
      <c r="S4" s="45" t="s">
        <v>17</v>
      </c>
      <c r="T4" s="45" t="s">
        <v>87</v>
      </c>
      <c r="U4" s="45" t="s">
        <v>91</v>
      </c>
      <c r="V4" s="45" t="s">
        <v>94</v>
      </c>
      <c r="W4" s="45" t="s">
        <v>190</v>
      </c>
      <c r="X4" s="45" t="s">
        <v>215</v>
      </c>
      <c r="Y4" s="45" t="s">
        <v>217</v>
      </c>
      <c r="Z4" s="45" t="s">
        <v>219</v>
      </c>
      <c r="AA4" s="45" t="s">
        <v>221</v>
      </c>
      <c r="AB4" s="45" t="s">
        <v>224</v>
      </c>
      <c r="AC4" s="45" t="s">
        <v>227</v>
      </c>
      <c r="AD4" s="45" t="s">
        <v>229</v>
      </c>
      <c r="AE4" s="45" t="s">
        <v>233</v>
      </c>
      <c r="AF4" s="45" t="s">
        <v>234</v>
      </c>
      <c r="AG4" s="73" t="s">
        <v>237</v>
      </c>
      <c r="AH4" s="74" t="s">
        <v>0</v>
      </c>
      <c r="AI4" s="13"/>
      <c r="AJ4" s="45" t="s">
        <v>123</v>
      </c>
      <c r="AK4" s="45" t="s">
        <v>124</v>
      </c>
      <c r="AL4" s="45" t="s">
        <v>125</v>
      </c>
      <c r="AM4" s="45" t="s">
        <v>126</v>
      </c>
      <c r="AN4" s="45" t="s">
        <v>127</v>
      </c>
      <c r="AO4" s="45" t="s">
        <v>128</v>
      </c>
      <c r="AP4" s="45" t="s">
        <v>129</v>
      </c>
      <c r="AQ4" s="45" t="s">
        <v>130</v>
      </c>
      <c r="AR4" s="45" t="s">
        <v>131</v>
      </c>
      <c r="AS4" s="45" t="s">
        <v>132</v>
      </c>
      <c r="AT4" s="45" t="s">
        <v>41</v>
      </c>
      <c r="AU4" s="45" t="s">
        <v>88</v>
      </c>
      <c r="AV4" s="45" t="s">
        <v>92</v>
      </c>
      <c r="AW4" s="45" t="s">
        <v>93</v>
      </c>
      <c r="AX4" s="45" t="s">
        <v>191</v>
      </c>
      <c r="AY4" s="45" t="s">
        <v>216</v>
      </c>
      <c r="AZ4" s="45" t="s">
        <v>218</v>
      </c>
      <c r="BA4" s="45" t="s">
        <v>220</v>
      </c>
      <c r="BB4" s="45" t="s">
        <v>222</v>
      </c>
      <c r="BC4" s="45" t="s">
        <v>225</v>
      </c>
      <c r="BD4" s="45" t="s">
        <v>228</v>
      </c>
      <c r="BE4" s="45" t="s">
        <v>230</v>
      </c>
      <c r="BF4" s="45" t="s">
        <v>231</v>
      </c>
      <c r="BG4" s="45" t="s">
        <v>235</v>
      </c>
      <c r="BH4" s="73" t="s">
        <v>238</v>
      </c>
    </row>
    <row r="5" spans="2:60" s="10" customFormat="1" x14ac:dyDescent="0.25">
      <c r="B5" s="64"/>
      <c r="D5" s="31" t="s">
        <v>95</v>
      </c>
      <c r="E5" s="75">
        <v>741178.03300000005</v>
      </c>
      <c r="F5" s="75">
        <v>573625.1777</v>
      </c>
      <c r="G5" s="75">
        <v>761158.29799999995</v>
      </c>
      <c r="H5" s="75">
        <v>377490.58505000005</v>
      </c>
      <c r="I5" s="75">
        <v>567177.75003999996</v>
      </c>
      <c r="J5" s="75">
        <v>754656.36600000004</v>
      </c>
      <c r="K5" s="75">
        <v>178953</v>
      </c>
      <c r="L5" s="75">
        <v>373701</v>
      </c>
      <c r="M5" s="75">
        <v>563300.91514000006</v>
      </c>
      <c r="N5" s="75">
        <v>748100</v>
      </c>
      <c r="O5" s="75">
        <v>181928</v>
      </c>
      <c r="P5" s="75">
        <v>383206</v>
      </c>
      <c r="Q5" s="75">
        <v>579419</v>
      </c>
      <c r="R5" s="75">
        <v>772787</v>
      </c>
      <c r="S5" s="75">
        <v>191528</v>
      </c>
      <c r="T5" s="75">
        <v>396108</v>
      </c>
      <c r="U5" s="75">
        <v>595240</v>
      </c>
      <c r="V5" s="75">
        <v>792684</v>
      </c>
      <c r="W5" s="75">
        <v>195770.9215</v>
      </c>
      <c r="X5" s="75">
        <v>402583.12575000001</v>
      </c>
      <c r="Y5" s="75">
        <v>612487.58698000002</v>
      </c>
      <c r="Z5" s="75">
        <v>826193.52672000008</v>
      </c>
      <c r="AA5" s="75">
        <v>213599.31371999998</v>
      </c>
      <c r="AB5" s="75">
        <v>446997.66496000002</v>
      </c>
      <c r="AC5" s="75">
        <v>684746.33151000005</v>
      </c>
      <c r="AD5" s="75">
        <v>924049.33856999991</v>
      </c>
      <c r="AE5" s="75">
        <v>236140.81025000004</v>
      </c>
      <c r="AF5" s="75">
        <v>490780.72811000003</v>
      </c>
      <c r="AG5" s="76">
        <v>749982.51508000016</v>
      </c>
      <c r="AH5" s="77">
        <f>+AG5/AC5-1</f>
        <v>9.5270584986036466E-2</v>
      </c>
      <c r="AJ5" s="75">
        <f>I5-H5</f>
        <v>189687.1649899999</v>
      </c>
      <c r="AK5" s="75">
        <f>J5-I5</f>
        <v>187478.61596000008</v>
      </c>
      <c r="AL5" s="75">
        <f t="shared" ref="AL5:AL8" si="0">K5</f>
        <v>178953</v>
      </c>
      <c r="AM5" s="75">
        <f>L5-K5</f>
        <v>194748</v>
      </c>
      <c r="AN5" s="75">
        <f>M5-L5</f>
        <v>189599.91514000006</v>
      </c>
      <c r="AO5" s="75">
        <f>N5-M5</f>
        <v>184799.08485999994</v>
      </c>
      <c r="AP5" s="75">
        <f t="shared" ref="AP5:AP8" si="1">O5</f>
        <v>181928</v>
      </c>
      <c r="AQ5" s="75">
        <f>P5-O5</f>
        <v>201278</v>
      </c>
      <c r="AR5" s="75">
        <f>Q5-P5</f>
        <v>196213</v>
      </c>
      <c r="AS5" s="75">
        <f>R5-Q5</f>
        <v>193368</v>
      </c>
      <c r="AT5" s="75">
        <f>S5</f>
        <v>191528</v>
      </c>
      <c r="AU5" s="75">
        <f>T5-S5</f>
        <v>204580</v>
      </c>
      <c r="AV5" s="75">
        <f>U5-T5</f>
        <v>199132</v>
      </c>
      <c r="AW5" s="75">
        <f>V5-U5</f>
        <v>197444</v>
      </c>
      <c r="AX5" s="75">
        <f>W5</f>
        <v>195770.9215</v>
      </c>
      <c r="AY5" s="75">
        <f t="shared" ref="AY5:AY10" si="2">X5-W5</f>
        <v>206812.20425000001</v>
      </c>
      <c r="AZ5" s="75">
        <f>Y5-X5</f>
        <v>209904.46123000002</v>
      </c>
      <c r="BA5" s="75">
        <f>Z5-Y5</f>
        <v>213705.93974000006</v>
      </c>
      <c r="BB5" s="75">
        <f>AA5</f>
        <v>213599.31371999998</v>
      </c>
      <c r="BC5" s="75">
        <f>AB5-AA5</f>
        <v>233398.35124000005</v>
      </c>
      <c r="BD5" s="75">
        <f>AC5-AB5</f>
        <v>237748.66655000002</v>
      </c>
      <c r="BE5" s="75">
        <f>AD5-AC5</f>
        <v>239303.00705999986</v>
      </c>
      <c r="BF5" s="75">
        <f>AE5</f>
        <v>236140.81025000004</v>
      </c>
      <c r="BG5" s="75">
        <f>AF5-AE5</f>
        <v>254639.91785999999</v>
      </c>
      <c r="BH5" s="76">
        <f>AG5-AF5</f>
        <v>259201.78697000013</v>
      </c>
    </row>
    <row r="6" spans="2:60" s="10" customFormat="1" x14ac:dyDescent="0.25">
      <c r="B6" s="64"/>
      <c r="D6" s="31" t="s">
        <v>133</v>
      </c>
      <c r="E6" s="75">
        <v>718521</v>
      </c>
      <c r="F6" s="88">
        <v>558247.43156999955</v>
      </c>
      <c r="G6" s="75">
        <v>748309</v>
      </c>
      <c r="H6" s="75">
        <v>374155</v>
      </c>
      <c r="I6" s="75">
        <v>562589.77768000006</v>
      </c>
      <c r="J6" s="75">
        <v>752605</v>
      </c>
      <c r="K6" s="75">
        <v>184280</v>
      </c>
      <c r="L6" s="75">
        <v>370806</v>
      </c>
      <c r="M6" s="75">
        <v>559350.34435000038</v>
      </c>
      <c r="N6" s="75">
        <v>747292</v>
      </c>
      <c r="O6" s="75">
        <v>183489</v>
      </c>
      <c r="P6" s="75">
        <v>370371</v>
      </c>
      <c r="Q6" s="75">
        <v>561078</v>
      </c>
      <c r="R6" s="75">
        <v>753278</v>
      </c>
      <c r="S6" s="75">
        <v>190008</v>
      </c>
      <c r="T6" s="75">
        <v>383701</v>
      </c>
      <c r="U6" s="75">
        <v>580288</v>
      </c>
      <c r="V6" s="75">
        <v>777782</v>
      </c>
      <c r="W6" s="75">
        <v>195848.11284999998</v>
      </c>
      <c r="X6" s="75">
        <v>392600.89910000016</v>
      </c>
      <c r="Y6" s="75">
        <v>594253.99010000017</v>
      </c>
      <c r="Z6" s="75">
        <v>799227.2736099998</v>
      </c>
      <c r="AA6" s="75">
        <v>204575.82017000014</v>
      </c>
      <c r="AB6" s="75">
        <v>417270.27398000006</v>
      </c>
      <c r="AC6" s="75">
        <v>639423.61733999976</v>
      </c>
      <c r="AD6" s="75">
        <v>868040.7777900002</v>
      </c>
      <c r="AE6" s="75">
        <v>228965.67466999995</v>
      </c>
      <c r="AF6" s="75">
        <v>466974.77456999995</v>
      </c>
      <c r="AG6" s="76">
        <v>712573.97069000045</v>
      </c>
      <c r="AH6" s="77">
        <f>+AG6/AC6-1</f>
        <v>0.11440045592045212</v>
      </c>
      <c r="AJ6" s="75">
        <f>I6-H6</f>
        <v>188434.77768000006</v>
      </c>
      <c r="AK6" s="75">
        <f t="shared" ref="AK6:AK9" si="3">J6-I6</f>
        <v>190015.22231999994</v>
      </c>
      <c r="AL6" s="75">
        <f t="shared" si="0"/>
        <v>184280</v>
      </c>
      <c r="AM6" s="75">
        <f>L6-K6</f>
        <v>186526</v>
      </c>
      <c r="AN6" s="75">
        <f>M6-L6</f>
        <v>188544.34435000038</v>
      </c>
      <c r="AO6" s="75">
        <f>N6-M6</f>
        <v>187941.65564999962</v>
      </c>
      <c r="AP6" s="75">
        <f t="shared" si="1"/>
        <v>183489</v>
      </c>
      <c r="AQ6" s="75">
        <f>P6-O6</f>
        <v>186882</v>
      </c>
      <c r="AR6" s="75">
        <f>Q6-P6</f>
        <v>190707</v>
      </c>
      <c r="AS6" s="75">
        <f t="shared" ref="AS6:AS9" si="4">R6-Q6</f>
        <v>192200</v>
      </c>
      <c r="AT6" s="75">
        <f t="shared" ref="AT6:AT9" si="5">S6</f>
        <v>190008</v>
      </c>
      <c r="AU6" s="75">
        <f>T6-S6</f>
        <v>193693</v>
      </c>
      <c r="AV6" s="75">
        <f>U6-T6</f>
        <v>196587</v>
      </c>
      <c r="AW6" s="75">
        <f>V6-U6</f>
        <v>197494</v>
      </c>
      <c r="AX6" s="75">
        <f t="shared" ref="AX6:AX9" si="6">W6</f>
        <v>195848.11284999998</v>
      </c>
      <c r="AY6" s="75">
        <f t="shared" si="2"/>
        <v>196752.78625000018</v>
      </c>
      <c r="AZ6" s="75">
        <f>Y6-X6</f>
        <v>201653.09100000001</v>
      </c>
      <c r="BA6" s="75">
        <f>Z6-Y6</f>
        <v>204973.28350999963</v>
      </c>
      <c r="BB6" s="75">
        <f t="shared" ref="BB6:BB9" si="7">AA6</f>
        <v>204575.82017000014</v>
      </c>
      <c r="BC6" s="75">
        <f>AB6-AA6</f>
        <v>212694.45380999992</v>
      </c>
      <c r="BD6" s="75">
        <f>AC6-AB6</f>
        <v>222153.34335999971</v>
      </c>
      <c r="BE6" s="75">
        <f>AD6-AC6</f>
        <v>228617.16045000043</v>
      </c>
      <c r="BF6" s="75">
        <f t="shared" ref="BF6:BF9" si="8">AE6</f>
        <v>228965.67466999995</v>
      </c>
      <c r="BG6" s="75">
        <f t="shared" ref="BG6:BH9" si="9">AF6-AE6</f>
        <v>238009.0999</v>
      </c>
      <c r="BH6" s="76">
        <f t="shared" si="9"/>
        <v>245599.1961200005</v>
      </c>
    </row>
    <row r="7" spans="2:60" s="10" customFormat="1" x14ac:dyDescent="0.25">
      <c r="B7" s="64"/>
      <c r="D7" s="46" t="s">
        <v>37</v>
      </c>
      <c r="E7" s="54">
        <v>-476725</v>
      </c>
      <c r="F7" s="54">
        <v>-389426.50000539894</v>
      </c>
      <c r="G7" s="54">
        <v>-519666.00000000006</v>
      </c>
      <c r="H7" s="54">
        <v>-245650</v>
      </c>
      <c r="I7" s="54">
        <v>-349852.0986038135</v>
      </c>
      <c r="J7" s="54">
        <v>-465382</v>
      </c>
      <c r="K7" s="54">
        <v>-120874</v>
      </c>
      <c r="L7" s="54">
        <v>-244740</v>
      </c>
      <c r="M7" s="54">
        <v>-374662.88629253145</v>
      </c>
      <c r="N7" s="54">
        <v>-518866</v>
      </c>
      <c r="O7" s="54">
        <v>-128817</v>
      </c>
      <c r="P7" s="54">
        <v>-266484</v>
      </c>
      <c r="Q7" s="54">
        <v>-418306</v>
      </c>
      <c r="R7" s="54">
        <v>-585329</v>
      </c>
      <c r="S7" s="54">
        <v>-168784</v>
      </c>
      <c r="T7" s="54">
        <v>-356828</v>
      </c>
      <c r="U7" s="54">
        <v>-527284</v>
      </c>
      <c r="V7" s="54">
        <v>-689087</v>
      </c>
      <c r="W7" s="54">
        <v>-157374.17457510444</v>
      </c>
      <c r="X7" s="54">
        <v>-315590.58734304097</v>
      </c>
      <c r="Y7" s="54">
        <v>-476439.62199703848</v>
      </c>
      <c r="Z7" s="54">
        <v>-635563.96846516582</v>
      </c>
      <c r="AA7" s="54">
        <v>-153035.92471771772</v>
      </c>
      <c r="AB7" s="54">
        <v>-316314.963299177</v>
      </c>
      <c r="AC7" s="54">
        <v>-496401.15264599555</v>
      </c>
      <c r="AD7" s="54">
        <v>-673655.55402905913</v>
      </c>
      <c r="AE7" s="54">
        <v>-175867.30772641074</v>
      </c>
      <c r="AF7" s="54">
        <v>-362944.30210078979</v>
      </c>
      <c r="AG7" s="55">
        <v>-557295.94113991293</v>
      </c>
      <c r="AH7" s="78">
        <f>-(AG7/AC7-1)</f>
        <v>-0.12267253645428977</v>
      </c>
      <c r="AJ7" s="54">
        <f>I7-H7</f>
        <v>-104202.0986038135</v>
      </c>
      <c r="AK7" s="54">
        <f t="shared" si="3"/>
        <v>-115529.9013961865</v>
      </c>
      <c r="AL7" s="54">
        <f t="shared" si="0"/>
        <v>-120874</v>
      </c>
      <c r="AM7" s="54">
        <f>L7-K7</f>
        <v>-123866</v>
      </c>
      <c r="AN7" s="54">
        <f>M7-L7</f>
        <v>-129922.88629253145</v>
      </c>
      <c r="AO7" s="54">
        <f>N7-M7</f>
        <v>-144203.11370746855</v>
      </c>
      <c r="AP7" s="54">
        <f t="shared" si="1"/>
        <v>-128817</v>
      </c>
      <c r="AQ7" s="54">
        <f>P7-O7</f>
        <v>-137667</v>
      </c>
      <c r="AR7" s="54">
        <f>Q7-P7</f>
        <v>-151822</v>
      </c>
      <c r="AS7" s="54">
        <f t="shared" si="4"/>
        <v>-167023</v>
      </c>
      <c r="AT7" s="54">
        <f t="shared" si="5"/>
        <v>-168784</v>
      </c>
      <c r="AU7" s="54">
        <f>T7-S7</f>
        <v>-188044</v>
      </c>
      <c r="AV7" s="54">
        <f>U7-T7</f>
        <v>-170456</v>
      </c>
      <c r="AW7" s="54">
        <f>V7-U7</f>
        <v>-161803</v>
      </c>
      <c r="AX7" s="54">
        <f t="shared" si="6"/>
        <v>-157374.17457510444</v>
      </c>
      <c r="AY7" s="54">
        <f t="shared" si="2"/>
        <v>-158216.41276793653</v>
      </c>
      <c r="AZ7" s="54">
        <f>Y7-X7</f>
        <v>-160849.03465399751</v>
      </c>
      <c r="BA7" s="54">
        <f>Z7-Y7</f>
        <v>-159124.34646812733</v>
      </c>
      <c r="BB7" s="54">
        <f t="shared" si="7"/>
        <v>-153035.92471771772</v>
      </c>
      <c r="BC7" s="54">
        <f>AB7-AA7</f>
        <v>-163279.03858145929</v>
      </c>
      <c r="BD7" s="54">
        <f>AC7-AB7</f>
        <v>-180086.18934681854</v>
      </c>
      <c r="BE7" s="54">
        <f>AD7-AC7</f>
        <v>-177254.40138306358</v>
      </c>
      <c r="BF7" s="54">
        <f t="shared" si="8"/>
        <v>-175867.30772641074</v>
      </c>
      <c r="BG7" s="54">
        <f t="shared" si="9"/>
        <v>-187076.99437437905</v>
      </c>
      <c r="BH7" s="55">
        <f t="shared" si="9"/>
        <v>-194351.63903912314</v>
      </c>
    </row>
    <row r="8" spans="2:60" s="10" customFormat="1" x14ac:dyDescent="0.25">
      <c r="B8" s="64"/>
      <c r="D8" s="46" t="s">
        <v>38</v>
      </c>
      <c r="E8" s="54">
        <v>-154001</v>
      </c>
      <c r="F8" s="54">
        <v>-115432.9615953328</v>
      </c>
      <c r="G8" s="54">
        <v>-152748</v>
      </c>
      <c r="H8" s="54">
        <v>-79437</v>
      </c>
      <c r="I8" s="54">
        <v>-118909.1742417893</v>
      </c>
      <c r="J8" s="54">
        <v>-159468</v>
      </c>
      <c r="K8" s="54">
        <v>-36685</v>
      </c>
      <c r="L8" s="54">
        <v>-75358</v>
      </c>
      <c r="M8" s="54">
        <v>-114751.67075482252</v>
      </c>
      <c r="N8" s="54">
        <v>-154310</v>
      </c>
      <c r="O8" s="54">
        <v>-35791</v>
      </c>
      <c r="P8" s="54">
        <v>-71468</v>
      </c>
      <c r="Q8" s="54">
        <v>-110044</v>
      </c>
      <c r="R8" s="54">
        <v>-150800</v>
      </c>
      <c r="S8" s="54">
        <v>-38667</v>
      </c>
      <c r="T8" s="54">
        <v>-73729</v>
      </c>
      <c r="U8" s="54">
        <v>-112198</v>
      </c>
      <c r="V8" s="54">
        <v>-153853</v>
      </c>
      <c r="W8" s="54">
        <v>-39247.284874826328</v>
      </c>
      <c r="X8" s="54">
        <v>-76797.870400307569</v>
      </c>
      <c r="Y8" s="54">
        <v>-115010.36742063904</v>
      </c>
      <c r="Z8" s="54">
        <v>-154820.75920001115</v>
      </c>
      <c r="AA8" s="54">
        <v>-37003.194558761388</v>
      </c>
      <c r="AB8" s="54">
        <v>-76700.057379243517</v>
      </c>
      <c r="AC8" s="54">
        <v>-117600.59568842864</v>
      </c>
      <c r="AD8" s="54">
        <v>-159508.93803115815</v>
      </c>
      <c r="AE8" s="54">
        <v>-37684.155871523275</v>
      </c>
      <c r="AF8" s="54">
        <v>-81703.821927159501</v>
      </c>
      <c r="AG8" s="55">
        <v>-123822.04590964982</v>
      </c>
      <c r="AH8" s="78">
        <f>-(AG8/AC8-1)</f>
        <v>-5.2903220300893006E-2</v>
      </c>
      <c r="AJ8" s="54">
        <f>I8-H8</f>
        <v>-39472.174241789297</v>
      </c>
      <c r="AK8" s="54">
        <f t="shared" si="3"/>
        <v>-40558.825758210703</v>
      </c>
      <c r="AL8" s="54">
        <f t="shared" si="0"/>
        <v>-36685</v>
      </c>
      <c r="AM8" s="54">
        <f>L8-K8</f>
        <v>-38673</v>
      </c>
      <c r="AN8" s="54">
        <f>M8-L8</f>
        <v>-39393.670754822524</v>
      </c>
      <c r="AO8" s="54">
        <f>N8-M8</f>
        <v>-39558.329245177476</v>
      </c>
      <c r="AP8" s="54">
        <f t="shared" si="1"/>
        <v>-35791</v>
      </c>
      <c r="AQ8" s="54">
        <f>P8-O8</f>
        <v>-35677</v>
      </c>
      <c r="AR8" s="54">
        <f>Q8-P8</f>
        <v>-38576</v>
      </c>
      <c r="AS8" s="54">
        <f t="shared" si="4"/>
        <v>-40756</v>
      </c>
      <c r="AT8" s="54">
        <f t="shared" si="5"/>
        <v>-38667</v>
      </c>
      <c r="AU8" s="54">
        <f>T8-S8</f>
        <v>-35062</v>
      </c>
      <c r="AV8" s="54">
        <f>U8-T8</f>
        <v>-38469</v>
      </c>
      <c r="AW8" s="54">
        <f>V8-U8</f>
        <v>-41655</v>
      </c>
      <c r="AX8" s="54">
        <f t="shared" si="6"/>
        <v>-39247.284874826328</v>
      </c>
      <c r="AY8" s="54">
        <f t="shared" si="2"/>
        <v>-37550.585525481241</v>
      </c>
      <c r="AZ8" s="54">
        <f>Y8-X8</f>
        <v>-38212.497020331473</v>
      </c>
      <c r="BA8" s="54">
        <f>Z8-Y8</f>
        <v>-39810.391779372105</v>
      </c>
      <c r="BB8" s="54">
        <f t="shared" si="7"/>
        <v>-37003.194558761388</v>
      </c>
      <c r="BC8" s="54">
        <f>AB8-AA8</f>
        <v>-39696.862820482129</v>
      </c>
      <c r="BD8" s="54">
        <f>AC8-AB8</f>
        <v>-40900.538309185125</v>
      </c>
      <c r="BE8" s="54">
        <f>AD8-AC8</f>
        <v>-41908.342342729506</v>
      </c>
      <c r="BF8" s="54">
        <f t="shared" si="8"/>
        <v>-37684.155871523275</v>
      </c>
      <c r="BG8" s="54">
        <f t="shared" si="9"/>
        <v>-44019.666055636226</v>
      </c>
      <c r="BH8" s="55">
        <f t="shared" si="9"/>
        <v>-42118.223982490323</v>
      </c>
    </row>
    <row r="9" spans="2:60" s="10" customFormat="1" ht="15" thickBot="1" x14ac:dyDescent="0.3">
      <c r="B9" s="64"/>
      <c r="D9" s="46" t="s">
        <v>134</v>
      </c>
      <c r="E9" s="54">
        <v>27179</v>
      </c>
      <c r="F9" s="54">
        <v>23881.10989</v>
      </c>
      <c r="G9" s="54">
        <v>30638</v>
      </c>
      <c r="H9" s="54">
        <v>9281</v>
      </c>
      <c r="I9" s="54">
        <v>14965.983510000002</v>
      </c>
      <c r="J9" s="54">
        <v>18726</v>
      </c>
      <c r="K9" s="54">
        <v>4390</v>
      </c>
      <c r="L9" s="54">
        <v>9882</v>
      </c>
      <c r="M9" s="54">
        <v>15696.075209999997</v>
      </c>
      <c r="N9" s="54">
        <v>22877</v>
      </c>
      <c r="O9" s="54">
        <v>2550</v>
      </c>
      <c r="P9" s="54">
        <v>7286</v>
      </c>
      <c r="Q9" s="54">
        <v>12636</v>
      </c>
      <c r="R9" s="54">
        <v>17506</v>
      </c>
      <c r="S9" s="54">
        <v>2391</v>
      </c>
      <c r="T9" s="54">
        <v>9173</v>
      </c>
      <c r="U9" s="54">
        <v>15875</v>
      </c>
      <c r="V9" s="54">
        <v>22098</v>
      </c>
      <c r="W9" s="54">
        <v>5275.4782199999991</v>
      </c>
      <c r="X9" s="54">
        <v>11003.937720000002</v>
      </c>
      <c r="Y9" s="54">
        <v>16948.11387999999</v>
      </c>
      <c r="Z9" s="54">
        <v>22429.113149999997</v>
      </c>
      <c r="AA9" s="54">
        <v>3496.1514800000004</v>
      </c>
      <c r="AB9" s="54">
        <v>8412.581229999998</v>
      </c>
      <c r="AC9" s="54">
        <v>13995.116560000002</v>
      </c>
      <c r="AD9" s="54">
        <v>20710.559209999996</v>
      </c>
      <c r="AE9" s="54">
        <v>4778.7584100000013</v>
      </c>
      <c r="AF9" s="54">
        <v>13111.115819999997</v>
      </c>
      <c r="AG9" s="55">
        <v>19286.094489999996</v>
      </c>
      <c r="AH9" s="78">
        <f>+AG9/AC9-1</f>
        <v>0.37805886841431158</v>
      </c>
      <c r="AJ9" s="54">
        <f>I9-H9</f>
        <v>5684.9835100000018</v>
      </c>
      <c r="AK9" s="54">
        <f t="shared" si="3"/>
        <v>3760.0164899999982</v>
      </c>
      <c r="AL9" s="54">
        <f>K9</f>
        <v>4390</v>
      </c>
      <c r="AM9" s="54">
        <f>L9-K9</f>
        <v>5492</v>
      </c>
      <c r="AN9" s="54">
        <f>M9-L9</f>
        <v>5814.0752099999972</v>
      </c>
      <c r="AO9" s="54">
        <f>N9-M9</f>
        <v>7180.9247900000028</v>
      </c>
      <c r="AP9" s="54">
        <f>O9</f>
        <v>2550</v>
      </c>
      <c r="AQ9" s="54">
        <f>P9-O9</f>
        <v>4736</v>
      </c>
      <c r="AR9" s="54">
        <f>Q9-P9</f>
        <v>5350</v>
      </c>
      <c r="AS9" s="54">
        <f t="shared" si="4"/>
        <v>4870</v>
      </c>
      <c r="AT9" s="54">
        <f t="shared" si="5"/>
        <v>2391</v>
      </c>
      <c r="AU9" s="54">
        <f>T9-S9</f>
        <v>6782</v>
      </c>
      <c r="AV9" s="54">
        <f>U9-T9</f>
        <v>6702</v>
      </c>
      <c r="AW9" s="54">
        <f>V9-U9</f>
        <v>6223</v>
      </c>
      <c r="AX9" s="54">
        <f t="shared" si="6"/>
        <v>5275.4782199999991</v>
      </c>
      <c r="AY9" s="54">
        <f t="shared" si="2"/>
        <v>5728.4595000000027</v>
      </c>
      <c r="AZ9" s="54">
        <f>Y9-X9</f>
        <v>5944.1761599999882</v>
      </c>
      <c r="BA9" s="54">
        <f>Z9-Y9</f>
        <v>5480.9992700000075</v>
      </c>
      <c r="BB9" s="54">
        <f t="shared" si="7"/>
        <v>3496.1514800000004</v>
      </c>
      <c r="BC9" s="54">
        <f>AB9-AA9</f>
        <v>4916.4297499999975</v>
      </c>
      <c r="BD9" s="54">
        <f>AC9-AB9</f>
        <v>5582.5353300000043</v>
      </c>
      <c r="BE9" s="54">
        <f>AD9-AC9</f>
        <v>6715.4426499999936</v>
      </c>
      <c r="BF9" s="54">
        <f t="shared" si="8"/>
        <v>4778.7584100000013</v>
      </c>
      <c r="BG9" s="54">
        <f t="shared" si="9"/>
        <v>8332.3574099999969</v>
      </c>
      <c r="BH9" s="55">
        <f t="shared" si="9"/>
        <v>6174.9786699999986</v>
      </c>
    </row>
    <row r="10" spans="2:60" s="10" customFormat="1" ht="15" thickBot="1" x14ac:dyDescent="0.3">
      <c r="B10" s="64"/>
      <c r="D10" s="40" t="s">
        <v>35</v>
      </c>
      <c r="E10" s="57">
        <f>SUM(E6:E9)</f>
        <v>114974</v>
      </c>
      <c r="F10" s="57">
        <f>SUM(F6:F9)</f>
        <v>77269.079859267804</v>
      </c>
      <c r="G10" s="57">
        <f>SUM(G6:G9)</f>
        <v>106532.99999999994</v>
      </c>
      <c r="H10" s="57">
        <f>SUM(H6:H9)</f>
        <v>58349</v>
      </c>
      <c r="I10" s="57">
        <f>SUM(I6:I9)</f>
        <v>108794.48834439726</v>
      </c>
      <c r="J10" s="57">
        <f t="shared" ref="J10:V10" si="10">SUM(J6:J9)</f>
        <v>146481</v>
      </c>
      <c r="K10" s="57">
        <f t="shared" si="10"/>
        <v>31111</v>
      </c>
      <c r="L10" s="57">
        <f t="shared" si="10"/>
        <v>60590</v>
      </c>
      <c r="M10" s="57">
        <f t="shared" si="10"/>
        <v>85631.862512646403</v>
      </c>
      <c r="N10" s="57">
        <f t="shared" si="10"/>
        <v>96993</v>
      </c>
      <c r="O10" s="57">
        <f t="shared" si="10"/>
        <v>21431</v>
      </c>
      <c r="P10" s="57">
        <f t="shared" si="10"/>
        <v>39705</v>
      </c>
      <c r="Q10" s="57">
        <f t="shared" si="10"/>
        <v>45364</v>
      </c>
      <c r="R10" s="57">
        <f t="shared" si="10"/>
        <v>34655</v>
      </c>
      <c r="S10" s="57">
        <f t="shared" si="10"/>
        <v>-15052</v>
      </c>
      <c r="T10" s="57">
        <f t="shared" si="10"/>
        <v>-37683</v>
      </c>
      <c r="U10" s="57">
        <f t="shared" si="10"/>
        <v>-43319</v>
      </c>
      <c r="V10" s="57">
        <f t="shared" si="10"/>
        <v>-43060</v>
      </c>
      <c r="W10" s="57">
        <f t="shared" ref="W10" si="11">SUM(W6:W9)</f>
        <v>4502.1316200692108</v>
      </c>
      <c r="X10" s="57">
        <f t="shared" ref="X10:AE10" si="12">SUM(X6:X9)</f>
        <v>11216.379076651618</v>
      </c>
      <c r="Y10" s="57">
        <f t="shared" si="12"/>
        <v>19752.114562322633</v>
      </c>
      <c r="Z10" s="57">
        <f t="shared" si="12"/>
        <v>31271.659094822833</v>
      </c>
      <c r="AA10" s="57">
        <f t="shared" si="12"/>
        <v>18032.852373521033</v>
      </c>
      <c r="AB10" s="57">
        <f t="shared" si="12"/>
        <v>32667.83453157953</v>
      </c>
      <c r="AC10" s="57">
        <f t="shared" si="12"/>
        <v>39416.985565575575</v>
      </c>
      <c r="AD10" s="57">
        <f t="shared" si="12"/>
        <v>55586.84493978291</v>
      </c>
      <c r="AE10" s="57">
        <f t="shared" si="12"/>
        <v>20192.969482065935</v>
      </c>
      <c r="AF10" s="57">
        <f t="shared" ref="AF10:AG10" si="13">SUM(AF6:AF9)</f>
        <v>35437.766362050657</v>
      </c>
      <c r="AG10" s="58">
        <f t="shared" si="13"/>
        <v>50742.078130437694</v>
      </c>
      <c r="AH10" s="79">
        <f>+AG10/AC10-1</f>
        <v>0.28731503442903494</v>
      </c>
      <c r="AJ10" s="57">
        <f t="shared" ref="AJ10:AQ10" si="14">SUM(AJ6:AJ9)</f>
        <v>50445.488344397265</v>
      </c>
      <c r="AK10" s="57">
        <f t="shared" si="14"/>
        <v>37686.511655602735</v>
      </c>
      <c r="AL10" s="57">
        <f t="shared" si="14"/>
        <v>31111</v>
      </c>
      <c r="AM10" s="57">
        <f>SUM(AM6:AM9)</f>
        <v>29479</v>
      </c>
      <c r="AN10" s="57">
        <f>SUM(AN6:AN9)</f>
        <v>25041.862512646403</v>
      </c>
      <c r="AO10" s="57">
        <f t="shared" si="14"/>
        <v>11361.137487353595</v>
      </c>
      <c r="AP10" s="57">
        <f t="shared" si="14"/>
        <v>21431</v>
      </c>
      <c r="AQ10" s="57">
        <f t="shared" si="14"/>
        <v>18274</v>
      </c>
      <c r="AR10" s="57">
        <f t="shared" ref="AR10:AW10" si="15">SUM(AR6:AR9)</f>
        <v>5659</v>
      </c>
      <c r="AS10" s="57">
        <f t="shared" si="15"/>
        <v>-10709</v>
      </c>
      <c r="AT10" s="57">
        <f t="shared" si="15"/>
        <v>-15052</v>
      </c>
      <c r="AU10" s="57">
        <f t="shared" si="15"/>
        <v>-22631</v>
      </c>
      <c r="AV10" s="57">
        <f t="shared" si="15"/>
        <v>-5636</v>
      </c>
      <c r="AW10" s="57">
        <f t="shared" si="15"/>
        <v>259</v>
      </c>
      <c r="AX10" s="57">
        <f t="shared" ref="AX10" si="16">SUM(AX6:AX9)</f>
        <v>4502.1316200692108</v>
      </c>
      <c r="AY10" s="57">
        <f t="shared" si="2"/>
        <v>6714.2474565824068</v>
      </c>
      <c r="AZ10" s="57">
        <f>Y10-X10</f>
        <v>8535.7354856710153</v>
      </c>
      <c r="BA10" s="57">
        <f>Z10-Y10</f>
        <v>11519.5445325002</v>
      </c>
      <c r="BB10" s="57">
        <f t="shared" ref="BB10:BC10" si="17">SUM(BB6:BB9)</f>
        <v>18032.852373521033</v>
      </c>
      <c r="BC10" s="57">
        <f t="shared" si="17"/>
        <v>14634.982158058499</v>
      </c>
      <c r="BD10" s="57">
        <f t="shared" ref="BD10:BG10" si="18">SUM(BD6:BD9)</f>
        <v>6749.1510339960423</v>
      </c>
      <c r="BE10" s="57">
        <f t="shared" si="18"/>
        <v>16169.859374207339</v>
      </c>
      <c r="BF10" s="57">
        <f t="shared" si="18"/>
        <v>20192.969482065935</v>
      </c>
      <c r="BG10" s="57">
        <f t="shared" si="18"/>
        <v>15244.796879984722</v>
      </c>
      <c r="BH10" s="58">
        <f t="shared" ref="BH10" si="19">SUM(BH6:BH9)</f>
        <v>15304.311768387039</v>
      </c>
    </row>
    <row r="11" spans="2:60" s="10" customFormat="1" ht="9" customHeight="1" x14ac:dyDescent="0.25">
      <c r="D11" s="31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7"/>
    </row>
    <row r="12" spans="2:60" s="10" customFormat="1" x14ac:dyDescent="0.25">
      <c r="D12" s="19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27" t="s">
        <v>29</v>
      </c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 t="s">
        <v>29</v>
      </c>
    </row>
    <row r="13" spans="2:60" s="10" customFormat="1" x14ac:dyDescent="0.25">
      <c r="D13" s="19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</row>
    <row r="14" spans="2:60" s="10" customFormat="1" x14ac:dyDescent="0.25">
      <c r="D14" s="31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7"/>
    </row>
    <row r="15" spans="2:60" s="10" customFormat="1" ht="15" thickBot="1" x14ac:dyDescent="0.3">
      <c r="D15" s="23"/>
      <c r="E15" s="45" t="s">
        <v>6</v>
      </c>
      <c r="F15" s="45" t="s">
        <v>114</v>
      </c>
      <c r="G15" s="45" t="s">
        <v>3</v>
      </c>
      <c r="H15" s="45" t="s">
        <v>115</v>
      </c>
      <c r="I15" s="45" t="s">
        <v>116</v>
      </c>
      <c r="J15" s="45" t="s">
        <v>4</v>
      </c>
      <c r="K15" s="45" t="s">
        <v>117</v>
      </c>
      <c r="L15" s="45" t="s">
        <v>118</v>
      </c>
      <c r="M15" s="45" t="s">
        <v>119</v>
      </c>
      <c r="N15" s="45" t="s">
        <v>14</v>
      </c>
      <c r="O15" s="45" t="s">
        <v>120</v>
      </c>
      <c r="P15" s="45" t="s">
        <v>121</v>
      </c>
      <c r="Q15" s="45" t="s">
        <v>122</v>
      </c>
      <c r="R15" s="45" t="s">
        <v>16</v>
      </c>
      <c r="S15" s="45" t="s">
        <v>17</v>
      </c>
      <c r="T15" s="45" t="s">
        <v>87</v>
      </c>
      <c r="U15" s="45" t="s">
        <v>91</v>
      </c>
      <c r="V15" s="45" t="s">
        <v>94</v>
      </c>
      <c r="W15" s="45" t="s">
        <v>190</v>
      </c>
      <c r="X15" s="45" t="s">
        <v>215</v>
      </c>
      <c r="Y15" s="45" t="s">
        <v>217</v>
      </c>
      <c r="Z15" s="45" t="s">
        <v>219</v>
      </c>
      <c r="AA15" s="45" t="s">
        <v>221</v>
      </c>
      <c r="AB15" s="45" t="s">
        <v>224</v>
      </c>
      <c r="AC15" s="45" t="s">
        <v>227</v>
      </c>
      <c r="AD15" s="45" t="s">
        <v>229</v>
      </c>
      <c r="AE15" s="45" t="s">
        <v>233</v>
      </c>
      <c r="AF15" s="45" t="s">
        <v>234</v>
      </c>
      <c r="AG15" s="73" t="s">
        <v>237</v>
      </c>
      <c r="AH15" s="81" t="s">
        <v>2</v>
      </c>
      <c r="AJ15" s="45" t="s">
        <v>123</v>
      </c>
      <c r="AK15" s="45" t="s">
        <v>124</v>
      </c>
      <c r="AL15" s="45" t="s">
        <v>125</v>
      </c>
      <c r="AM15" s="45" t="s">
        <v>126</v>
      </c>
      <c r="AN15" s="45" t="s">
        <v>127</v>
      </c>
      <c r="AO15" s="45" t="s">
        <v>128</v>
      </c>
      <c r="AP15" s="45" t="s">
        <v>129</v>
      </c>
      <c r="AQ15" s="45" t="s">
        <v>130</v>
      </c>
      <c r="AR15" s="45" t="s">
        <v>131</v>
      </c>
      <c r="AS15" s="45" t="s">
        <v>132</v>
      </c>
      <c r="AT15" s="45" t="s">
        <v>41</v>
      </c>
      <c r="AU15" s="45" t="s">
        <v>88</v>
      </c>
      <c r="AV15" s="45" t="s">
        <v>92</v>
      </c>
      <c r="AW15" s="45" t="s">
        <v>93</v>
      </c>
      <c r="AX15" s="45" t="s">
        <v>191</v>
      </c>
      <c r="AY15" s="45" t="s">
        <v>216</v>
      </c>
      <c r="AZ15" s="45" t="s">
        <v>218</v>
      </c>
      <c r="BA15" s="45" t="s">
        <v>220</v>
      </c>
      <c r="BB15" s="45" t="s">
        <v>222</v>
      </c>
      <c r="BC15" s="45" t="s">
        <v>225</v>
      </c>
      <c r="BD15" s="45" t="s">
        <v>228</v>
      </c>
      <c r="BE15" s="45" t="s">
        <v>230</v>
      </c>
      <c r="BF15" s="45" t="s">
        <v>231</v>
      </c>
      <c r="BG15" s="45" t="s">
        <v>235</v>
      </c>
      <c r="BH15" s="73" t="s">
        <v>238</v>
      </c>
    </row>
    <row r="16" spans="2:60" s="10" customFormat="1" x14ac:dyDescent="0.25">
      <c r="D16" s="46" t="s">
        <v>39</v>
      </c>
      <c r="E16" s="47">
        <f>-E7/E6</f>
        <v>0.66348095601937873</v>
      </c>
      <c r="F16" s="47">
        <f t="shared" ref="F16" si="20">-F7/F6</f>
        <v>0.69758762509696937</v>
      </c>
      <c r="G16" s="47">
        <f>-G7/G6</f>
        <v>0.69445376174815487</v>
      </c>
      <c r="H16" s="47">
        <f>-H7/H6</f>
        <v>0.65654608384225788</v>
      </c>
      <c r="I16" s="47">
        <f>-I7/I6</f>
        <v>0.62186003458244254</v>
      </c>
      <c r="J16" s="47">
        <f t="shared" ref="J16:K16" si="21">-J7/J6</f>
        <v>0.61836155752353494</v>
      </c>
      <c r="K16" s="47">
        <f t="shared" si="21"/>
        <v>0.65592576514000434</v>
      </c>
      <c r="L16" s="47">
        <f>-L7/L6</f>
        <v>0.66002168249704696</v>
      </c>
      <c r="M16" s="47">
        <f>-M7/M6</f>
        <v>0.66981792373420779</v>
      </c>
      <c r="N16" s="47">
        <f>-N7/N6</f>
        <v>0.6943283214593492</v>
      </c>
      <c r="O16" s="47">
        <f>-O7/O6</f>
        <v>0.70204208426663184</v>
      </c>
      <c r="P16" s="47">
        <f t="shared" ref="P16" si="22">-P7/P6</f>
        <v>0.71950557684051941</v>
      </c>
      <c r="Q16" s="47">
        <f t="shared" ref="Q16:V16" si="23">-Q7/Q6</f>
        <v>0.7455398358160541</v>
      </c>
      <c r="R16" s="47">
        <f t="shared" si="23"/>
        <v>0.77704247303120499</v>
      </c>
      <c r="S16" s="47">
        <f t="shared" si="23"/>
        <v>0.88829944002357797</v>
      </c>
      <c r="T16" s="47">
        <f t="shared" si="23"/>
        <v>0.92996369569013371</v>
      </c>
      <c r="U16" s="47">
        <f t="shared" si="23"/>
        <v>0.90865914856071472</v>
      </c>
      <c r="V16" s="47">
        <f t="shared" si="23"/>
        <v>0.88596419048010877</v>
      </c>
      <c r="W16" s="47">
        <f t="shared" ref="W16:Y16" si="24">-W7/W6</f>
        <v>0.80355216236184657</v>
      </c>
      <c r="X16" s="47">
        <f t="shared" ref="X16" si="25">-X7/X6</f>
        <v>0.80384580897930202</v>
      </c>
      <c r="Y16" s="47">
        <f t="shared" si="24"/>
        <v>0.80174408575172362</v>
      </c>
      <c r="Z16" s="47">
        <f t="shared" ref="Z16" si="26">-Z7/Z6</f>
        <v>0.7952230728994153</v>
      </c>
      <c r="AA16" s="47">
        <f t="shared" ref="AA16:AB16" si="27">-AA7/AA6</f>
        <v>0.74806457865131193</v>
      </c>
      <c r="AB16" s="47">
        <f t="shared" si="27"/>
        <v>0.75805774583966201</v>
      </c>
      <c r="AC16" s="47">
        <f t="shared" ref="AC16:AE16" si="28">-AC7/AC6</f>
        <v>0.77632595854219899</v>
      </c>
      <c r="AD16" s="47">
        <f t="shared" si="28"/>
        <v>0.77606440995106396</v>
      </c>
      <c r="AE16" s="47">
        <f t="shared" si="28"/>
        <v>0.76809464117222814</v>
      </c>
      <c r="AF16" s="47">
        <f t="shared" ref="AF16:AG16" si="29">-AF7/AF6</f>
        <v>0.77722464224110699</v>
      </c>
      <c r="AG16" s="48">
        <f t="shared" si="29"/>
        <v>0.78208854668136629</v>
      </c>
      <c r="AH16" s="68">
        <f>(ROUND(AG16,3)-ROUND(AC16,3))*100</f>
        <v>0.60000000000000053</v>
      </c>
      <c r="AJ16" s="47">
        <f t="shared" ref="AJ16:AM16" si="30">-AJ7/AJ6</f>
        <v>0.55298761665306551</v>
      </c>
      <c r="AK16" s="47">
        <f t="shared" si="30"/>
        <v>0.60800340091503535</v>
      </c>
      <c r="AL16" s="47">
        <f t="shared" si="30"/>
        <v>0.65592576514000434</v>
      </c>
      <c r="AM16" s="47">
        <f t="shared" si="30"/>
        <v>0.66406828002530482</v>
      </c>
      <c r="AN16" s="47">
        <f>-AN7/AN6</f>
        <v>0.68908397512763253</v>
      </c>
      <c r="AO16" s="47">
        <f t="shared" ref="AO16:AR16" si="31">-AO7/AO6</f>
        <v>0.7672759570449641</v>
      </c>
      <c r="AP16" s="47">
        <f t="shared" si="31"/>
        <v>0.70204208426663184</v>
      </c>
      <c r="AQ16" s="47">
        <f t="shared" si="31"/>
        <v>0.73665200500850803</v>
      </c>
      <c r="AR16" s="47">
        <f t="shared" si="31"/>
        <v>0.79610082482551769</v>
      </c>
      <c r="AS16" s="47">
        <f t="shared" ref="AS16:AX16" si="32">-AS7/AS6</f>
        <v>0.86900624349635791</v>
      </c>
      <c r="AT16" s="47">
        <f t="shared" si="32"/>
        <v>0.88829944002357797</v>
      </c>
      <c r="AU16" s="47">
        <f t="shared" si="32"/>
        <v>0.97083529089848364</v>
      </c>
      <c r="AV16" s="47">
        <f t="shared" si="32"/>
        <v>0.86707666325850641</v>
      </c>
      <c r="AW16" s="47">
        <f t="shared" si="32"/>
        <v>0.81928058573931362</v>
      </c>
      <c r="AX16" s="47">
        <f t="shared" si="32"/>
        <v>0.80355216236184657</v>
      </c>
      <c r="AY16" s="47">
        <f t="shared" ref="AY16:AZ16" si="33">-AY7/AY6</f>
        <v>0.80413810540350805</v>
      </c>
      <c r="AZ16" s="47">
        <f t="shared" si="33"/>
        <v>0.79765221478304793</v>
      </c>
      <c r="BA16" s="47">
        <f t="shared" ref="BA16" si="34">-BA7/BA6</f>
        <v>0.77631749730137123</v>
      </c>
      <c r="BB16" s="47">
        <f t="shared" ref="BB16:BC16" si="35">-BB7/BB6</f>
        <v>0.74806457865131193</v>
      </c>
      <c r="BC16" s="47">
        <f t="shared" si="35"/>
        <v>0.76766946977995276</v>
      </c>
      <c r="BD16" s="47">
        <f t="shared" ref="BD16:BE16" si="36">-BD7/BD6</f>
        <v>0.81063911360986673</v>
      </c>
      <c r="BE16" s="47">
        <f t="shared" si="36"/>
        <v>0.77533287979853938</v>
      </c>
      <c r="BF16" s="47">
        <f t="shared" ref="BF16:BG16" si="37">-BF7/BF6</f>
        <v>0.76809464117222814</v>
      </c>
      <c r="BG16" s="47">
        <f t="shared" si="37"/>
        <v>0.78600773858217954</v>
      </c>
      <c r="BH16" s="48">
        <f t="shared" ref="BH16" si="38">-BH7/BH6</f>
        <v>0.791336625320884</v>
      </c>
    </row>
    <row r="17" spans="4:60" s="10" customFormat="1" ht="15" thickBot="1" x14ac:dyDescent="0.3">
      <c r="D17" s="46" t="s">
        <v>40</v>
      </c>
      <c r="E17" s="47">
        <f>-(E8+E9)/E6</f>
        <v>0.17650423578434032</v>
      </c>
      <c r="F17" s="47">
        <f t="shared" ref="F17" si="39">-(F8+F9)/F6</f>
        <v>0.16399869758084679</v>
      </c>
      <c r="G17" s="47">
        <f>-(G8+G9)/G6</f>
        <v>0.16318125266434053</v>
      </c>
      <c r="H17" s="47">
        <f>-(H8+H9)/H6</f>
        <v>0.18750517833518193</v>
      </c>
      <c r="I17" s="47">
        <f>-(I8+I9)/I6</f>
        <v>0.18475840631237345</v>
      </c>
      <c r="J17" s="47">
        <f t="shared" ref="J17:K17" si="40">-(J8+J9)/J6</f>
        <v>0.18700646421429568</v>
      </c>
      <c r="K17" s="47">
        <f t="shared" si="40"/>
        <v>0.17524962014326026</v>
      </c>
      <c r="L17" s="47">
        <f>-(L8+L9)/L6</f>
        <v>0.17657750953328694</v>
      </c>
      <c r="M17" s="47">
        <f>-(M8+M9)/M6</f>
        <v>0.17709043454676199</v>
      </c>
      <c r="N17" s="47">
        <f>-(N8+N9)/N6</f>
        <v>0.17587904058922083</v>
      </c>
      <c r="O17" s="47">
        <f>-(O8+O9)/O6</f>
        <v>0.18116072353111085</v>
      </c>
      <c r="P17" s="47">
        <f t="shared" ref="P17" si="41">-(P8+P9)/P6</f>
        <v>0.1732911054051208</v>
      </c>
      <c r="Q17" s="47">
        <f t="shared" ref="Q17:V17" si="42">-(Q8+Q9)/Q6</f>
        <v>0.1736086604714496</v>
      </c>
      <c r="R17" s="47">
        <f t="shared" si="42"/>
        <v>0.17695193540764498</v>
      </c>
      <c r="S17" s="47">
        <f t="shared" si="42"/>
        <v>0.19091827712517367</v>
      </c>
      <c r="T17" s="47">
        <f t="shared" si="42"/>
        <v>0.16824558705867329</v>
      </c>
      <c r="U17" s="47">
        <f t="shared" si="42"/>
        <v>0.16599171445902725</v>
      </c>
      <c r="V17" s="47">
        <f t="shared" si="42"/>
        <v>0.16939836612315534</v>
      </c>
      <c r="W17" s="47">
        <f t="shared" ref="W17:Y17" si="43">-(W8+W9)/W6</f>
        <v>0.17345996425732899</v>
      </c>
      <c r="X17" s="47">
        <f t="shared" ref="X17" si="44">-(X8+X9)/X6</f>
        <v>0.16758477331848662</v>
      </c>
      <c r="Y17" s="47">
        <f t="shared" si="43"/>
        <v>0.16501740867425607</v>
      </c>
      <c r="Z17" s="47">
        <f t="shared" ref="Z17" si="45">-(Z8+Z9)/Z6</f>
        <v>0.16564955979544627</v>
      </c>
      <c r="AA17" s="47">
        <f t="shared" ref="AA17:AB17" si="46">-(AA8+AA9)/AA6</f>
        <v>0.16378789561208859</v>
      </c>
      <c r="AB17" s="47">
        <f t="shared" si="46"/>
        <v>0.16365286579823937</v>
      </c>
      <c r="AC17" s="47">
        <f t="shared" ref="AC17:AE17" si="47">-(AC8+AC9)/AC6</f>
        <v>0.16202948455270877</v>
      </c>
      <c r="AD17" s="47">
        <f t="shared" si="47"/>
        <v>0.15989845451101237</v>
      </c>
      <c r="AE17" s="47">
        <f t="shared" si="47"/>
        <v>0.14371323347461862</v>
      </c>
      <c r="AF17" s="47">
        <f t="shared" ref="AF17:AG17" si="48">-(AF8+AF9)/AF6</f>
        <v>0.14688739058832695</v>
      </c>
      <c r="AG17" s="48">
        <f t="shared" si="48"/>
        <v>0.14670189442708026</v>
      </c>
      <c r="AH17" s="68">
        <f>(ROUND(AG17,3)-ROUND(AC17,3))*100</f>
        <v>-1.5000000000000013</v>
      </c>
      <c r="AJ17" s="47">
        <f t="shared" ref="AJ17:AM17" si="49">-(AJ8+AJ9)/AJ6</f>
        <v>0.1793044317390641</v>
      </c>
      <c r="AK17" s="47">
        <f t="shared" si="49"/>
        <v>0.19366242777243786</v>
      </c>
      <c r="AL17" s="47">
        <f t="shared" si="49"/>
        <v>0.17524962014326026</v>
      </c>
      <c r="AM17" s="47">
        <f t="shared" si="49"/>
        <v>0.17788940951931634</v>
      </c>
      <c r="AN17" s="47">
        <f>-(AN8+AN9)/AN6</f>
        <v>0.17809919284817022</v>
      </c>
      <c r="AO17" s="47">
        <f t="shared" ref="AO17:AR17" si="50">-(AO8+AO9)/AO6</f>
        <v>0.1722737002778848</v>
      </c>
      <c r="AP17" s="47">
        <f t="shared" si="50"/>
        <v>0.18116072353111085</v>
      </c>
      <c r="AQ17" s="47">
        <f t="shared" si="50"/>
        <v>0.16556436681970441</v>
      </c>
      <c r="AR17" s="47">
        <f t="shared" si="50"/>
        <v>0.17422538239288543</v>
      </c>
      <c r="AS17" s="47">
        <f t="shared" ref="AS17:AX17" si="51">-(AS8+AS9)/AS6</f>
        <v>0.18671175858480749</v>
      </c>
      <c r="AT17" s="47">
        <f t="shared" si="51"/>
        <v>0.19091827712517367</v>
      </c>
      <c r="AU17" s="47">
        <f t="shared" si="51"/>
        <v>0.14600424382915231</v>
      </c>
      <c r="AV17" s="47">
        <f t="shared" si="51"/>
        <v>0.16159257733217355</v>
      </c>
      <c r="AW17" s="47">
        <f t="shared" si="51"/>
        <v>0.17940798201464347</v>
      </c>
      <c r="AX17" s="47">
        <f t="shared" si="51"/>
        <v>0.17345996425732899</v>
      </c>
      <c r="AY17" s="47">
        <f t="shared" ref="AY17:AZ17" si="52">-(AY8+AY9)/AY6</f>
        <v>0.16173659662967649</v>
      </c>
      <c r="AZ17" s="47">
        <f t="shared" si="52"/>
        <v>0.1600189746673979</v>
      </c>
      <c r="BA17" s="47">
        <f t="shared" ref="BA17" si="53">-(BA8+BA9)/BA6</f>
        <v>0.16748227828285406</v>
      </c>
      <c r="BB17" s="47">
        <f t="shared" ref="BB17:BC17" si="54">-(BB8+BB9)/BB6</f>
        <v>0.16378789561208859</v>
      </c>
      <c r="BC17" s="47">
        <f t="shared" si="54"/>
        <v>0.16352299012719682</v>
      </c>
      <c r="BD17" s="47">
        <f t="shared" ref="BD17:BE17" si="55">-(BD8+BD9)/BD6</f>
        <v>0.15898029012308071</v>
      </c>
      <c r="BE17" s="47">
        <f t="shared" si="55"/>
        <v>0.15393813667992937</v>
      </c>
      <c r="BF17" s="47">
        <f t="shared" ref="BF17:BG17" si="56">-(BF8+BF9)/BF6</f>
        <v>0.14371323347461862</v>
      </c>
      <c r="BG17" s="47">
        <f t="shared" si="56"/>
        <v>0.14994094200864724</v>
      </c>
      <c r="BH17" s="48">
        <f t="shared" ref="BH17" si="57">-(BH8+BH9)/BH6</f>
        <v>0.14634919771858027</v>
      </c>
    </row>
    <row r="18" spans="4:60" s="10" customFormat="1" ht="15" thickBot="1" x14ac:dyDescent="0.3">
      <c r="D18" s="40" t="s">
        <v>36</v>
      </c>
      <c r="E18" s="49">
        <f>-(E7+E8+E9)/E6</f>
        <v>0.839985191803719</v>
      </c>
      <c r="F18" s="49">
        <f t="shared" ref="F18" si="58">-(F7+F8+F9)/F6</f>
        <v>0.8615863226778161</v>
      </c>
      <c r="G18" s="49">
        <f>-(G7+G8+G9)/G6</f>
        <v>0.85763501441249534</v>
      </c>
      <c r="H18" s="49">
        <f>-(H7+H8+H9)/H6</f>
        <v>0.84405126217743986</v>
      </c>
      <c r="I18" s="49">
        <f>-(I7+I8+I9)/I6</f>
        <v>0.80661844089481605</v>
      </c>
      <c r="J18" s="49">
        <f t="shared" ref="J18:K18" si="59">-(J7+J8+J9)/J6</f>
        <v>0.80536802173783062</v>
      </c>
      <c r="K18" s="49">
        <f t="shared" si="59"/>
        <v>0.83117538528326462</v>
      </c>
      <c r="L18" s="49">
        <f>-(L7+L8+L9)/L6</f>
        <v>0.83659919203033395</v>
      </c>
      <c r="M18" s="49">
        <f>-(M7+M8+M9)/M6</f>
        <v>0.84690835828096978</v>
      </c>
      <c r="N18" s="49">
        <f>-(N7+N8+N9)/N6</f>
        <v>0.87020736204857008</v>
      </c>
      <c r="O18" s="49">
        <f>-(O7+O8+O9)/O6</f>
        <v>0.88320280779774263</v>
      </c>
      <c r="P18" s="49">
        <f t="shared" ref="P18" si="60">-(P7+P8+P9)/P6</f>
        <v>0.89279668224564013</v>
      </c>
      <c r="Q18" s="49">
        <f t="shared" ref="Q18:V18" si="61">-(Q7+Q8+Q9)/Q6</f>
        <v>0.91914849628750372</v>
      </c>
      <c r="R18" s="49">
        <f t="shared" si="61"/>
        <v>0.95399440843884997</v>
      </c>
      <c r="S18" s="49">
        <f t="shared" si="61"/>
        <v>1.0792177171487516</v>
      </c>
      <c r="T18" s="49">
        <f t="shared" si="61"/>
        <v>1.098209282748807</v>
      </c>
      <c r="U18" s="49">
        <f t="shared" si="61"/>
        <v>1.074650863019742</v>
      </c>
      <c r="V18" s="49">
        <f t="shared" si="61"/>
        <v>1.0553625566032641</v>
      </c>
      <c r="W18" s="49">
        <f t="shared" ref="W18:Y18" si="62">-(W7+W8+W9)/W6</f>
        <v>0.97701212661917558</v>
      </c>
      <c r="X18" s="49">
        <f t="shared" ref="X18" si="63">-(X7+X8+X9)/X6</f>
        <v>0.97143058229778878</v>
      </c>
      <c r="Y18" s="49">
        <f t="shared" si="62"/>
        <v>0.96676149442597981</v>
      </c>
      <c r="Z18" s="49">
        <f t="shared" ref="Z18" si="64">-(Z7+Z8+Z9)/Z6</f>
        <v>0.96087263269486156</v>
      </c>
      <c r="AA18" s="49">
        <f t="shared" ref="AA18:AB18" si="65">-(AA7+AA8+AA9)/AA6</f>
        <v>0.91185247426340055</v>
      </c>
      <c r="AB18" s="49">
        <f t="shared" si="65"/>
        <v>0.92171061163790136</v>
      </c>
      <c r="AC18" s="49">
        <f t="shared" ref="AC18:AE18" si="66">-(AC7+AC8+AC9)/AC6</f>
        <v>0.93835544309490782</v>
      </c>
      <c r="AD18" s="49">
        <f t="shared" si="66"/>
        <v>0.93596286446207644</v>
      </c>
      <c r="AE18" s="49">
        <f t="shared" si="66"/>
        <v>0.91180787464684676</v>
      </c>
      <c r="AF18" s="49">
        <f t="shared" ref="AF18:AG18" si="67">-(AF7+AF8+AF9)/AF6</f>
        <v>0.92411203282943388</v>
      </c>
      <c r="AG18" s="50">
        <f t="shared" si="67"/>
        <v>0.92879044110844644</v>
      </c>
      <c r="AH18" s="82">
        <f>(ROUND(AG18,3)-ROUND(AC18,3))*100</f>
        <v>-0.8999999999999897</v>
      </c>
      <c r="AJ18" s="49">
        <f t="shared" ref="AJ18:AM18" si="68">-(AJ7+AJ8+AJ9)/AJ6</f>
        <v>0.73229204839212969</v>
      </c>
      <c r="AK18" s="49">
        <f t="shared" si="68"/>
        <v>0.80166582868747316</v>
      </c>
      <c r="AL18" s="49">
        <f t="shared" si="68"/>
        <v>0.83117538528326462</v>
      </c>
      <c r="AM18" s="49">
        <f t="shared" si="68"/>
        <v>0.84195768954462114</v>
      </c>
      <c r="AN18" s="49">
        <f>-(AN7+AN8+AN9)/AN6</f>
        <v>0.86718316797580264</v>
      </c>
      <c r="AO18" s="49">
        <f t="shared" ref="AO18:AR18" si="69">-(AO7+AO8+AO9)/AO6</f>
        <v>0.93954965732284901</v>
      </c>
      <c r="AP18" s="49">
        <f t="shared" si="69"/>
        <v>0.88320280779774263</v>
      </c>
      <c r="AQ18" s="49">
        <f t="shared" si="69"/>
        <v>0.90221637182821246</v>
      </c>
      <c r="AR18" s="49">
        <f t="shared" si="69"/>
        <v>0.97032620721840313</v>
      </c>
      <c r="AS18" s="49">
        <f t="shared" ref="AS18:AX18" si="70">-(AS7+AS8+AS9)/AS6</f>
        <v>1.0557180020811654</v>
      </c>
      <c r="AT18" s="49">
        <f t="shared" si="70"/>
        <v>1.0792177171487516</v>
      </c>
      <c r="AU18" s="49">
        <f t="shared" si="70"/>
        <v>1.1168395347276361</v>
      </c>
      <c r="AV18" s="49">
        <f t="shared" si="70"/>
        <v>1.0286692405906799</v>
      </c>
      <c r="AW18" s="49">
        <f t="shared" si="70"/>
        <v>0.99868856775395709</v>
      </c>
      <c r="AX18" s="49">
        <f t="shared" si="70"/>
        <v>0.97701212661917558</v>
      </c>
      <c r="AY18" s="49">
        <f t="shared" ref="AY18:AZ18" si="71">-(AY7+AY8+AY9)/AY6</f>
        <v>0.96587470203318448</v>
      </c>
      <c r="AZ18" s="49">
        <f t="shared" si="71"/>
        <v>0.95767118945044571</v>
      </c>
      <c r="BA18" s="49">
        <f t="shared" ref="BA18" si="72">-(BA7+BA8+BA9)/BA6</f>
        <v>0.94379977558422534</v>
      </c>
      <c r="BB18" s="49">
        <f t="shared" ref="BB18:BC18" si="73">-(BB7+BB8+BB9)/BB6</f>
        <v>0.91185247426340055</v>
      </c>
      <c r="BC18" s="49">
        <f t="shared" si="73"/>
        <v>0.93119245990714949</v>
      </c>
      <c r="BD18" s="49">
        <f t="shared" ref="BD18:BE18" si="74">-(BD7+BD8+BD9)/BD6</f>
        <v>0.96961940373294742</v>
      </c>
      <c r="BE18" s="49">
        <f t="shared" si="74"/>
        <v>0.92927101647846888</v>
      </c>
      <c r="BF18" s="49">
        <f t="shared" ref="BF18:BG18" si="75">-(BF7+BF8+BF9)/BF6</f>
        <v>0.91180787464684676</v>
      </c>
      <c r="BG18" s="49">
        <f t="shared" si="75"/>
        <v>0.9359486805908267</v>
      </c>
      <c r="BH18" s="50">
        <f t="shared" ref="BH18" si="76">-(BH7+BH8+BH9)/BH6</f>
        <v>0.93768582303946413</v>
      </c>
    </row>
    <row r="19" spans="4:60" s="10" customFormat="1" x14ac:dyDescent="0.25">
      <c r="D19" s="3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43"/>
    </row>
    <row r="20" spans="4:60" s="10" customFormat="1" x14ac:dyDescent="0.25"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0"/>
    </row>
  </sheetData>
  <hyperlinks>
    <hyperlink ref="B2" location="'Suplemento Financiero&gt;&gt;&gt;'!A1" display="ÍNDICE" xr:uid="{8E58F0D4-F04B-4636-ADCE-B1BA6829FA80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colBreaks count="1" manualBreakCount="1">
    <brk id="43" max="1048575" man="1"/>
  </colBreaks>
  <ignoredErrors>
    <ignoredError sqref="AL5:AT10 AX5:AX10 BB5:BB9 BF5:BF9" formula="1"/>
    <ignoredError sqref="E10:AF10" formulaRange="1"/>
    <ignoredError sqref="BF16:BF18" evalErro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7ECB-E288-4665-8725-B384C3F73497}">
  <sheetPr>
    <tabColor theme="2" tint="-9.9978637043366805E-2"/>
  </sheetPr>
  <dimension ref="B1:BH20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45.7109375" style="72" customWidth="1"/>
    <col min="5" max="5" width="11" style="72" customWidth="1"/>
    <col min="6" max="6" width="11" style="72" hidden="1" customWidth="1" outlineLevel="1"/>
    <col min="7" max="7" width="11" style="72" customWidth="1" collapsed="1"/>
    <col min="8" max="9" width="11" style="72" hidden="1" customWidth="1" outlineLevel="1"/>
    <col min="10" max="10" width="11" style="72" customWidth="1" collapsed="1"/>
    <col min="11" max="13" width="11" style="72" hidden="1" customWidth="1" outlineLevel="1"/>
    <col min="14" max="14" width="11" style="72" customWidth="1" collapsed="1"/>
    <col min="15" max="17" width="11" style="72" hidden="1" customWidth="1" outlineLevel="1"/>
    <col min="18" max="18" width="11" style="72" customWidth="1" collapsed="1"/>
    <col min="19" max="20" width="11" style="90" hidden="1" customWidth="1" outlineLevel="1"/>
    <col min="21" max="21" width="11" style="90" hidden="1" customWidth="1" outlineLevel="1" collapsed="1"/>
    <col min="22" max="22" width="11" style="90" customWidth="1" collapsed="1"/>
    <col min="23" max="23" width="11" style="90" hidden="1" customWidth="1" outlineLevel="1"/>
    <col min="24" max="25" width="11" style="90" hidden="1" customWidth="1" outlineLevel="1" collapsed="1"/>
    <col min="26" max="26" width="11" style="90" customWidth="1" collapsed="1"/>
    <col min="27" max="27" width="11" style="90" hidden="1" customWidth="1" outlineLevel="1"/>
    <col min="28" max="28" width="11" style="90" hidden="1" customWidth="1" outlineLevel="1" collapsed="1"/>
    <col min="29" max="29" width="11" style="90" customWidth="1" collapsed="1"/>
    <col min="30" max="30" width="11" style="90" customWidth="1"/>
    <col min="31" max="32" width="11" style="90" hidden="1" customWidth="1" outlineLevel="1"/>
    <col min="33" max="33" width="11" style="90" customWidth="1" collapsed="1"/>
    <col min="34" max="34" width="11" style="72" customWidth="1"/>
    <col min="35" max="35" width="3" style="13" customWidth="1"/>
    <col min="36" max="16384" width="10.85546875" style="72"/>
  </cols>
  <sheetData>
    <row r="1" spans="2:60" ht="16.5" customHeight="1" x14ac:dyDescent="0.2"/>
    <row r="2" spans="2:60" ht="18.75" customHeight="1" thickBot="1" x14ac:dyDescent="0.25">
      <c r="B2" s="11" t="s">
        <v>27</v>
      </c>
      <c r="D2" s="14" t="s">
        <v>145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14"/>
      <c r="AJ2" s="14" t="s">
        <v>34</v>
      </c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</row>
    <row r="4" spans="2:60" s="10" customFormat="1" ht="15" thickBot="1" x14ac:dyDescent="0.3">
      <c r="D4" s="23"/>
      <c r="E4" s="45" t="s">
        <v>6</v>
      </c>
      <c r="F4" s="45" t="s">
        <v>114</v>
      </c>
      <c r="G4" s="45" t="s">
        <v>3</v>
      </c>
      <c r="H4" s="45" t="s">
        <v>115</v>
      </c>
      <c r="I4" s="45" t="s">
        <v>116</v>
      </c>
      <c r="J4" s="45" t="s">
        <v>4</v>
      </c>
      <c r="K4" s="45" t="s">
        <v>117</v>
      </c>
      <c r="L4" s="45" t="s">
        <v>118</v>
      </c>
      <c r="M4" s="45" t="s">
        <v>119</v>
      </c>
      <c r="N4" s="45" t="s">
        <v>14</v>
      </c>
      <c r="O4" s="45" t="s">
        <v>120</v>
      </c>
      <c r="P4" s="45" t="s">
        <v>121</v>
      </c>
      <c r="Q4" s="45" t="s">
        <v>122</v>
      </c>
      <c r="R4" s="45" t="s">
        <v>16</v>
      </c>
      <c r="S4" s="45" t="s">
        <v>17</v>
      </c>
      <c r="T4" s="45" t="s">
        <v>87</v>
      </c>
      <c r="U4" s="45" t="s">
        <v>91</v>
      </c>
      <c r="V4" s="45" t="s">
        <v>94</v>
      </c>
      <c r="W4" s="45" t="s">
        <v>190</v>
      </c>
      <c r="X4" s="45" t="s">
        <v>215</v>
      </c>
      <c r="Y4" s="45" t="s">
        <v>217</v>
      </c>
      <c r="Z4" s="45" t="s">
        <v>219</v>
      </c>
      <c r="AA4" s="45" t="s">
        <v>221</v>
      </c>
      <c r="AB4" s="45" t="s">
        <v>224</v>
      </c>
      <c r="AC4" s="45" t="s">
        <v>227</v>
      </c>
      <c r="AD4" s="45" t="s">
        <v>229</v>
      </c>
      <c r="AE4" s="45" t="s">
        <v>233</v>
      </c>
      <c r="AF4" s="45" t="s">
        <v>234</v>
      </c>
      <c r="AG4" s="73" t="s">
        <v>237</v>
      </c>
      <c r="AH4" s="92" t="s">
        <v>0</v>
      </c>
      <c r="AJ4" s="45" t="s">
        <v>123</v>
      </c>
      <c r="AK4" s="45" t="s">
        <v>124</v>
      </c>
      <c r="AL4" s="45" t="s">
        <v>125</v>
      </c>
      <c r="AM4" s="45" t="s">
        <v>126</v>
      </c>
      <c r="AN4" s="45" t="s">
        <v>127</v>
      </c>
      <c r="AO4" s="45" t="s">
        <v>128</v>
      </c>
      <c r="AP4" s="45" t="s">
        <v>129</v>
      </c>
      <c r="AQ4" s="45" t="s">
        <v>130</v>
      </c>
      <c r="AR4" s="45" t="s">
        <v>131</v>
      </c>
      <c r="AS4" s="45" t="s">
        <v>132</v>
      </c>
      <c r="AT4" s="45" t="s">
        <v>41</v>
      </c>
      <c r="AU4" s="45" t="s">
        <v>88</v>
      </c>
      <c r="AV4" s="45" t="s">
        <v>92</v>
      </c>
      <c r="AW4" s="45" t="s">
        <v>93</v>
      </c>
      <c r="AX4" s="45" t="s">
        <v>191</v>
      </c>
      <c r="AY4" s="45" t="s">
        <v>216</v>
      </c>
      <c r="AZ4" s="45" t="s">
        <v>218</v>
      </c>
      <c r="BA4" s="45" t="s">
        <v>220</v>
      </c>
      <c r="BB4" s="45" t="s">
        <v>222</v>
      </c>
      <c r="BC4" s="45" t="s">
        <v>225</v>
      </c>
      <c r="BD4" s="45" t="s">
        <v>228</v>
      </c>
      <c r="BE4" s="45" t="s">
        <v>230</v>
      </c>
      <c r="BF4" s="45" t="s">
        <v>231</v>
      </c>
      <c r="BG4" s="45" t="s">
        <v>235</v>
      </c>
      <c r="BH4" s="73" t="s">
        <v>238</v>
      </c>
    </row>
    <row r="5" spans="2:60" s="10" customFormat="1" x14ac:dyDescent="0.25">
      <c r="B5" s="64"/>
      <c r="D5" s="31" t="s">
        <v>95</v>
      </c>
      <c r="E5" s="75">
        <v>100691.076</v>
      </c>
      <c r="F5" s="75">
        <v>82446.400180000026</v>
      </c>
      <c r="G5" s="75">
        <v>111356.549</v>
      </c>
      <c r="H5" s="75">
        <v>59705.956969999999</v>
      </c>
      <c r="I5" s="75">
        <v>89543.79578</v>
      </c>
      <c r="J5" s="75">
        <v>120653.628</v>
      </c>
      <c r="K5" s="75">
        <v>31764</v>
      </c>
      <c r="L5" s="75">
        <v>64779</v>
      </c>
      <c r="M5" s="75">
        <v>97044.810309999986</v>
      </c>
      <c r="N5" s="75">
        <v>131243</v>
      </c>
      <c r="O5" s="75">
        <v>35256</v>
      </c>
      <c r="P5" s="75">
        <v>71667</v>
      </c>
      <c r="Q5" s="75">
        <v>106896</v>
      </c>
      <c r="R5" s="75">
        <v>143713</v>
      </c>
      <c r="S5" s="75">
        <v>37607</v>
      </c>
      <c r="T5" s="75">
        <v>75283</v>
      </c>
      <c r="U5" s="75">
        <v>111604</v>
      </c>
      <c r="V5" s="75">
        <v>149430</v>
      </c>
      <c r="W5" s="75">
        <v>39270.26496</v>
      </c>
      <c r="X5" s="75">
        <v>78628.05045000001</v>
      </c>
      <c r="Y5" s="75">
        <v>117010.78094000001</v>
      </c>
      <c r="Z5" s="75">
        <v>157858.10019</v>
      </c>
      <c r="AA5" s="75">
        <v>42393.607040000003</v>
      </c>
      <c r="AB5" s="75">
        <v>84519.458989999985</v>
      </c>
      <c r="AC5" s="75">
        <v>125558.24246999998</v>
      </c>
      <c r="AD5" s="75">
        <v>167841.62311000002</v>
      </c>
      <c r="AE5" s="75">
        <v>43483.361190000003</v>
      </c>
      <c r="AF5" s="75">
        <v>86242.056689999998</v>
      </c>
      <c r="AG5" s="76">
        <v>128860.13178000003</v>
      </c>
      <c r="AH5" s="77">
        <f>+AG5/AC5-1</f>
        <v>2.6297670666973305E-2</v>
      </c>
      <c r="AJ5" s="75">
        <f>I5-H5</f>
        <v>29837.838810000001</v>
      </c>
      <c r="AK5" s="75">
        <f>J5-I5</f>
        <v>31109.832219999997</v>
      </c>
      <c r="AL5" s="75">
        <f>K5</f>
        <v>31764</v>
      </c>
      <c r="AM5" s="75">
        <f t="shared" ref="AM5:AM9" si="0">L5-K5</f>
        <v>33015</v>
      </c>
      <c r="AN5" s="75">
        <f>M5-L5</f>
        <v>32265.810309999986</v>
      </c>
      <c r="AO5" s="75">
        <f t="shared" ref="AO5:AO9" si="1">N5-M5</f>
        <v>34198.189690000014</v>
      </c>
      <c r="AP5" s="75">
        <f>O5</f>
        <v>35256</v>
      </c>
      <c r="AQ5" s="75">
        <f>P5-O5</f>
        <v>36411</v>
      </c>
      <c r="AR5" s="75">
        <f>Q5-P5</f>
        <v>35229</v>
      </c>
      <c r="AS5" s="75">
        <f>R5-Q5</f>
        <v>36817</v>
      </c>
      <c r="AT5" s="75">
        <f>S5</f>
        <v>37607</v>
      </c>
      <c r="AU5" s="75">
        <f>T5-S5</f>
        <v>37676</v>
      </c>
      <c r="AV5" s="75">
        <f>U5-T5</f>
        <v>36321</v>
      </c>
      <c r="AW5" s="75">
        <f>V5-U5</f>
        <v>37826</v>
      </c>
      <c r="AX5" s="75">
        <f>W5</f>
        <v>39270.26496</v>
      </c>
      <c r="AY5" s="75">
        <f t="shared" ref="AY5:AY10" si="2">X5-W5</f>
        <v>39357.785490000009</v>
      </c>
      <c r="AZ5" s="75">
        <f>Y5-X5</f>
        <v>38382.730490000002</v>
      </c>
      <c r="BA5" s="75">
        <f>Z5-Y5</f>
        <v>40847.319249999986</v>
      </c>
      <c r="BB5" s="75">
        <f>AA5</f>
        <v>42393.607040000003</v>
      </c>
      <c r="BC5" s="75">
        <f>AB5-AA5</f>
        <v>42125.851949999982</v>
      </c>
      <c r="BD5" s="75">
        <f>AC5-AB5</f>
        <v>41038.783479999998</v>
      </c>
      <c r="BE5" s="75">
        <f>AD5-AC5</f>
        <v>42283.380640000032</v>
      </c>
      <c r="BF5" s="75">
        <f>AE5</f>
        <v>43483.361190000003</v>
      </c>
      <c r="BG5" s="75">
        <f>AF5-AE5</f>
        <v>42758.695499999994</v>
      </c>
      <c r="BH5" s="76">
        <f>AG5-AF5</f>
        <v>42618.075090000028</v>
      </c>
    </row>
    <row r="6" spans="2:60" s="10" customFormat="1" x14ac:dyDescent="0.25">
      <c r="B6" s="64"/>
      <c r="D6" s="31" t="s">
        <v>133</v>
      </c>
      <c r="E6" s="75">
        <v>92406</v>
      </c>
      <c r="F6" s="75">
        <v>76020.518519999998</v>
      </c>
      <c r="G6" s="75">
        <v>102660</v>
      </c>
      <c r="H6" s="75">
        <v>54284</v>
      </c>
      <c r="I6" s="75">
        <v>82565.065399999949</v>
      </c>
      <c r="J6" s="75">
        <v>111546</v>
      </c>
      <c r="K6" s="75">
        <v>28726</v>
      </c>
      <c r="L6" s="75">
        <v>58166</v>
      </c>
      <c r="M6" s="75">
        <v>88288.386050000001</v>
      </c>
      <c r="N6" s="75">
        <v>119067</v>
      </c>
      <c r="O6" s="75">
        <v>30892</v>
      </c>
      <c r="P6" s="75">
        <v>63021</v>
      </c>
      <c r="Q6" s="75">
        <v>96242</v>
      </c>
      <c r="R6" s="75">
        <v>129799</v>
      </c>
      <c r="S6" s="75">
        <v>34433</v>
      </c>
      <c r="T6" s="75">
        <v>69841</v>
      </c>
      <c r="U6" s="75">
        <v>105756</v>
      </c>
      <c r="V6" s="75">
        <v>141956</v>
      </c>
      <c r="W6" s="75">
        <v>35990.438099999985</v>
      </c>
      <c r="X6" s="75">
        <v>72860.261029999994</v>
      </c>
      <c r="Y6" s="75">
        <v>110641.99561000001</v>
      </c>
      <c r="Z6" s="75">
        <v>149109.21081999998</v>
      </c>
      <c r="AA6" s="75">
        <v>38283.533949999997</v>
      </c>
      <c r="AB6" s="75">
        <v>77640.151599999983</v>
      </c>
      <c r="AC6" s="75">
        <v>118103.88590000001</v>
      </c>
      <c r="AD6" s="75">
        <v>159050.68817999994</v>
      </c>
      <c r="AE6" s="75">
        <v>40297.642850000011</v>
      </c>
      <c r="AF6" s="75">
        <v>81415.943190000035</v>
      </c>
      <c r="AG6" s="76">
        <v>123238.33948000001</v>
      </c>
      <c r="AH6" s="77">
        <f>+AG6/AC6-1</f>
        <v>4.3474044404833601E-2</v>
      </c>
      <c r="AJ6" s="75">
        <f>I6-H6</f>
        <v>28281.065399999949</v>
      </c>
      <c r="AK6" s="75">
        <f t="shared" ref="AK6:AK9" si="3">J6-I6</f>
        <v>28980.934600000051</v>
      </c>
      <c r="AL6" s="75">
        <f t="shared" ref="AL6:AL9" si="4">K6</f>
        <v>28726</v>
      </c>
      <c r="AM6" s="75">
        <f t="shared" si="0"/>
        <v>29440</v>
      </c>
      <c r="AN6" s="75">
        <f>M6-L6</f>
        <v>30122.386050000001</v>
      </c>
      <c r="AO6" s="75">
        <f t="shared" si="1"/>
        <v>30778.613949999999</v>
      </c>
      <c r="AP6" s="75">
        <f t="shared" ref="AP6:AP9" si="5">O6</f>
        <v>30892</v>
      </c>
      <c r="AQ6" s="75">
        <f>P6-O6</f>
        <v>32129</v>
      </c>
      <c r="AR6" s="75">
        <f>Q6-P6</f>
        <v>33221</v>
      </c>
      <c r="AS6" s="75">
        <f>R6-Q6</f>
        <v>33557</v>
      </c>
      <c r="AT6" s="75">
        <f t="shared" ref="AT6:AT9" si="6">S6</f>
        <v>34433</v>
      </c>
      <c r="AU6" s="75">
        <f>T6-S6</f>
        <v>35408</v>
      </c>
      <c r="AV6" s="75">
        <f>U6-T6</f>
        <v>35915</v>
      </c>
      <c r="AW6" s="75">
        <f>V6-U6</f>
        <v>36200</v>
      </c>
      <c r="AX6" s="75">
        <f t="shared" ref="AX6:AX9" si="7">W6</f>
        <v>35990.438099999985</v>
      </c>
      <c r="AY6" s="75">
        <f t="shared" si="2"/>
        <v>36869.822930000009</v>
      </c>
      <c r="AZ6" s="75">
        <f>Y6-X6</f>
        <v>37781.734580000018</v>
      </c>
      <c r="BA6" s="75">
        <f>Z6-Y6</f>
        <v>38467.215209999966</v>
      </c>
      <c r="BB6" s="75">
        <f t="shared" ref="BB6:BB9" si="8">AA6</f>
        <v>38283.533949999997</v>
      </c>
      <c r="BC6" s="75">
        <f>AB6-AA6</f>
        <v>39356.617649999986</v>
      </c>
      <c r="BD6" s="75">
        <f>AC6-AB6</f>
        <v>40463.734300000026</v>
      </c>
      <c r="BE6" s="75">
        <f>AD6-AC6</f>
        <v>40946.802279999931</v>
      </c>
      <c r="BF6" s="75">
        <f t="shared" ref="BF6:BF9" si="9">AE6</f>
        <v>40297.642850000011</v>
      </c>
      <c r="BG6" s="75">
        <f t="shared" ref="BG6:BH9" si="10">AF6-AE6</f>
        <v>41118.300340000023</v>
      </c>
      <c r="BH6" s="76">
        <f t="shared" si="10"/>
        <v>41822.396289999975</v>
      </c>
    </row>
    <row r="7" spans="2:60" s="10" customFormat="1" x14ac:dyDescent="0.25">
      <c r="B7" s="64"/>
      <c r="D7" s="46" t="s">
        <v>37</v>
      </c>
      <c r="E7" s="54">
        <v>-48215</v>
      </c>
      <c r="F7" s="54">
        <v>-39724.096594049995</v>
      </c>
      <c r="G7" s="54">
        <v>-53137</v>
      </c>
      <c r="H7" s="54">
        <v>-28390</v>
      </c>
      <c r="I7" s="54">
        <v>-45994.703035557985</v>
      </c>
      <c r="J7" s="54">
        <v>-63678</v>
      </c>
      <c r="K7" s="54">
        <v>-18299</v>
      </c>
      <c r="L7" s="54">
        <v>-33435</v>
      </c>
      <c r="M7" s="54">
        <v>-49774.005104250042</v>
      </c>
      <c r="N7" s="54">
        <v>-66003</v>
      </c>
      <c r="O7" s="54">
        <v>-18499</v>
      </c>
      <c r="P7" s="54">
        <v>-36183</v>
      </c>
      <c r="Q7" s="54">
        <v>-58937</v>
      </c>
      <c r="R7" s="54">
        <v>-81840</v>
      </c>
      <c r="S7" s="54">
        <v>-24748</v>
      </c>
      <c r="T7" s="54">
        <v>-46179</v>
      </c>
      <c r="U7" s="54">
        <v>-72041</v>
      </c>
      <c r="V7" s="54">
        <v>-97314</v>
      </c>
      <c r="W7" s="54">
        <v>-25234.137880850016</v>
      </c>
      <c r="X7" s="54">
        <v>-43223.717025000013</v>
      </c>
      <c r="Y7" s="54">
        <v>-66804.960733050015</v>
      </c>
      <c r="Z7" s="54">
        <v>-91674.896651449526</v>
      </c>
      <c r="AA7" s="54">
        <v>-26575.485095739081</v>
      </c>
      <c r="AB7" s="54">
        <v>-50342.544595279185</v>
      </c>
      <c r="AC7" s="54">
        <v>-75223.525944802284</v>
      </c>
      <c r="AD7" s="54">
        <v>-101141.82516767312</v>
      </c>
      <c r="AE7" s="54">
        <v>-27338.966091652732</v>
      </c>
      <c r="AF7" s="54">
        <v>-45307.395997164975</v>
      </c>
      <c r="AG7" s="55">
        <v>-70913.161231293358</v>
      </c>
      <c r="AH7" s="78">
        <f>-(AG7/AC7-1)</f>
        <v>5.7300753446093422E-2</v>
      </c>
      <c r="AJ7" s="54">
        <f>I7-H7</f>
        <v>-17604.703035557985</v>
      </c>
      <c r="AK7" s="54">
        <f t="shared" si="3"/>
        <v>-17683.296964442015</v>
      </c>
      <c r="AL7" s="54">
        <f t="shared" si="4"/>
        <v>-18299</v>
      </c>
      <c r="AM7" s="54">
        <f t="shared" si="0"/>
        <v>-15136</v>
      </c>
      <c r="AN7" s="54">
        <f>M7-L7</f>
        <v>-16339.005104250042</v>
      </c>
      <c r="AO7" s="54">
        <f t="shared" si="1"/>
        <v>-16228.994895749958</v>
      </c>
      <c r="AP7" s="54">
        <f t="shared" si="5"/>
        <v>-18499</v>
      </c>
      <c r="AQ7" s="54">
        <f>P7-O7</f>
        <v>-17684</v>
      </c>
      <c r="AR7" s="54">
        <f>Q7-P7</f>
        <v>-22754</v>
      </c>
      <c r="AS7" s="54">
        <f>R7-Q7</f>
        <v>-22903</v>
      </c>
      <c r="AT7" s="54">
        <f t="shared" si="6"/>
        <v>-24748</v>
      </c>
      <c r="AU7" s="54">
        <f>T7-S7</f>
        <v>-21431</v>
      </c>
      <c r="AV7" s="54">
        <f>U7-T7</f>
        <v>-25862</v>
      </c>
      <c r="AW7" s="54">
        <f>V7-U7</f>
        <v>-25273</v>
      </c>
      <c r="AX7" s="54">
        <f t="shared" si="7"/>
        <v>-25234.137880850016</v>
      </c>
      <c r="AY7" s="54">
        <f t="shared" si="2"/>
        <v>-17989.579144149997</v>
      </c>
      <c r="AZ7" s="54">
        <f>Y7-X7</f>
        <v>-23581.243708050002</v>
      </c>
      <c r="BA7" s="54">
        <f>Z7-Y7</f>
        <v>-24869.935918399511</v>
      </c>
      <c r="BB7" s="54">
        <f t="shared" si="8"/>
        <v>-26575.485095739081</v>
      </c>
      <c r="BC7" s="54">
        <f>AB7-AA7</f>
        <v>-23767.059499540104</v>
      </c>
      <c r="BD7" s="54">
        <f>AC7-AB7</f>
        <v>-24880.981349523099</v>
      </c>
      <c r="BE7" s="54">
        <f>AD7-AC7</f>
        <v>-25918.299222870832</v>
      </c>
      <c r="BF7" s="54">
        <f t="shared" si="9"/>
        <v>-27338.966091652732</v>
      </c>
      <c r="BG7" s="54">
        <f t="shared" si="10"/>
        <v>-17968.429905512243</v>
      </c>
      <c r="BH7" s="55">
        <f t="shared" si="10"/>
        <v>-25605.765234128383</v>
      </c>
    </row>
    <row r="8" spans="2:60" s="10" customFormat="1" x14ac:dyDescent="0.25">
      <c r="B8" s="64"/>
      <c r="D8" s="46" t="s">
        <v>38</v>
      </c>
      <c r="E8" s="54">
        <v>-35037</v>
      </c>
      <c r="F8" s="54">
        <v>-27774.558025313498</v>
      </c>
      <c r="G8" s="54">
        <v>-37209</v>
      </c>
      <c r="H8" s="54">
        <v>-19678</v>
      </c>
      <c r="I8" s="54">
        <v>-30927.286957193995</v>
      </c>
      <c r="J8" s="54">
        <v>-40873</v>
      </c>
      <c r="K8" s="54">
        <v>-9867</v>
      </c>
      <c r="L8" s="54">
        <v>-19550</v>
      </c>
      <c r="M8" s="54">
        <v>-29832.20227503881</v>
      </c>
      <c r="N8" s="54">
        <v>-39888</v>
      </c>
      <c r="O8" s="54">
        <v>-9994</v>
      </c>
      <c r="P8" s="54">
        <v>-20405</v>
      </c>
      <c r="Q8" s="54">
        <v>-30785</v>
      </c>
      <c r="R8" s="54">
        <v>-41989</v>
      </c>
      <c r="S8" s="54">
        <v>-9156</v>
      </c>
      <c r="T8" s="54">
        <v>-20875</v>
      </c>
      <c r="U8" s="54">
        <v>-31321</v>
      </c>
      <c r="V8" s="54">
        <v>-41862</v>
      </c>
      <c r="W8" s="54">
        <v>-9902.767924062804</v>
      </c>
      <c r="X8" s="54">
        <v>-20724.706639225602</v>
      </c>
      <c r="Y8" s="54">
        <v>-31457.188437413999</v>
      </c>
      <c r="Z8" s="54">
        <v>-41688.781297540459</v>
      </c>
      <c r="AA8" s="54">
        <v>-10394.57986698413</v>
      </c>
      <c r="AB8" s="54">
        <v>-21271.662601580465</v>
      </c>
      <c r="AC8" s="54">
        <v>-32066.866112772175</v>
      </c>
      <c r="AD8" s="54">
        <v>-42360.376177551792</v>
      </c>
      <c r="AE8" s="54">
        <v>-10532.88682055254</v>
      </c>
      <c r="AF8" s="54">
        <v>-23075.947454953715</v>
      </c>
      <c r="AG8" s="55">
        <v>-33789.257748908101</v>
      </c>
      <c r="AH8" s="78">
        <f>-(AG8/AC8-1)</f>
        <v>-5.3712502808308527E-2</v>
      </c>
      <c r="AJ8" s="54">
        <f>I8-H8</f>
        <v>-11249.286957193995</v>
      </c>
      <c r="AK8" s="54">
        <f t="shared" si="3"/>
        <v>-9945.7130428060045</v>
      </c>
      <c r="AL8" s="54">
        <f t="shared" si="4"/>
        <v>-9867</v>
      </c>
      <c r="AM8" s="54">
        <f t="shared" si="0"/>
        <v>-9683</v>
      </c>
      <c r="AN8" s="54">
        <f>M8-L8</f>
        <v>-10282.20227503881</v>
      </c>
      <c r="AO8" s="54">
        <f t="shared" si="1"/>
        <v>-10055.79772496119</v>
      </c>
      <c r="AP8" s="54">
        <f t="shared" si="5"/>
        <v>-9994</v>
      </c>
      <c r="AQ8" s="54">
        <f t="shared" ref="AQ8:AQ9" si="11">P8-O8</f>
        <v>-10411</v>
      </c>
      <c r="AR8" s="54">
        <f>Q8-P8</f>
        <v>-10380</v>
      </c>
      <c r="AS8" s="54">
        <f>R8-Q8</f>
        <v>-11204</v>
      </c>
      <c r="AT8" s="54">
        <f t="shared" si="6"/>
        <v>-9156</v>
      </c>
      <c r="AU8" s="54">
        <f>T8-S8</f>
        <v>-11719</v>
      </c>
      <c r="AV8" s="54">
        <f>U8-T8</f>
        <v>-10446</v>
      </c>
      <c r="AW8" s="54">
        <f>V8-U8</f>
        <v>-10541</v>
      </c>
      <c r="AX8" s="54">
        <f t="shared" si="7"/>
        <v>-9902.767924062804</v>
      </c>
      <c r="AY8" s="54">
        <f t="shared" si="2"/>
        <v>-10821.938715162798</v>
      </c>
      <c r="AZ8" s="54">
        <f>Y8-X8</f>
        <v>-10732.481798188397</v>
      </c>
      <c r="BA8" s="54">
        <f>Z8-Y8</f>
        <v>-10231.59286012646</v>
      </c>
      <c r="BB8" s="54">
        <f t="shared" si="8"/>
        <v>-10394.57986698413</v>
      </c>
      <c r="BC8" s="54">
        <f>AB8-AA8</f>
        <v>-10877.082734596335</v>
      </c>
      <c r="BD8" s="54">
        <f>AC8-AB8</f>
        <v>-10795.20351119171</v>
      </c>
      <c r="BE8" s="54">
        <f>AD8-AC8</f>
        <v>-10293.510064779617</v>
      </c>
      <c r="BF8" s="54">
        <f t="shared" si="9"/>
        <v>-10532.88682055254</v>
      </c>
      <c r="BG8" s="54">
        <f t="shared" si="10"/>
        <v>-12543.060634401176</v>
      </c>
      <c r="BH8" s="55">
        <f t="shared" si="10"/>
        <v>-10713.310293954386</v>
      </c>
    </row>
    <row r="9" spans="2:60" s="10" customFormat="1" ht="15" thickBot="1" x14ac:dyDescent="0.3">
      <c r="B9" s="64"/>
      <c r="D9" s="46" t="s">
        <v>134</v>
      </c>
      <c r="E9" s="54">
        <v>-460</v>
      </c>
      <c r="F9" s="54">
        <v>102.78219999999999</v>
      </c>
      <c r="G9" s="54">
        <v>33</v>
      </c>
      <c r="H9" s="54">
        <v>-120</v>
      </c>
      <c r="I9" s="54">
        <v>-215.857</v>
      </c>
      <c r="J9" s="54">
        <v>-311</v>
      </c>
      <c r="K9" s="54">
        <v>-60</v>
      </c>
      <c r="L9" s="54">
        <v>-91</v>
      </c>
      <c r="M9" s="54">
        <v>-91.850300000000004</v>
      </c>
      <c r="N9" s="54">
        <v>-5</v>
      </c>
      <c r="O9" s="54">
        <v>-61</v>
      </c>
      <c r="P9" s="54">
        <v>-121</v>
      </c>
      <c r="Q9" s="54">
        <v>-181</v>
      </c>
      <c r="R9" s="54">
        <v>-241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4">
        <v>0</v>
      </c>
      <c r="Z9" s="54">
        <v>0</v>
      </c>
      <c r="AA9" s="54">
        <v>0</v>
      </c>
      <c r="AB9" s="54">
        <v>0</v>
      </c>
      <c r="AC9" s="54">
        <v>0</v>
      </c>
      <c r="AD9" s="54">
        <v>0</v>
      </c>
      <c r="AE9" s="54">
        <v>0</v>
      </c>
      <c r="AF9" s="54">
        <v>0</v>
      </c>
      <c r="AG9" s="55">
        <v>0</v>
      </c>
      <c r="AH9" s="78" t="s">
        <v>7</v>
      </c>
      <c r="AJ9" s="54">
        <f>I9-H9</f>
        <v>-95.856999999999999</v>
      </c>
      <c r="AK9" s="54">
        <f t="shared" si="3"/>
        <v>-95.143000000000001</v>
      </c>
      <c r="AL9" s="54">
        <f t="shared" si="4"/>
        <v>-60</v>
      </c>
      <c r="AM9" s="54">
        <f t="shared" si="0"/>
        <v>-31</v>
      </c>
      <c r="AN9" s="54">
        <f>M9-L9</f>
        <v>-0.85030000000000427</v>
      </c>
      <c r="AO9" s="54">
        <f t="shared" si="1"/>
        <v>86.850300000000004</v>
      </c>
      <c r="AP9" s="54">
        <f t="shared" si="5"/>
        <v>-61</v>
      </c>
      <c r="AQ9" s="54">
        <f t="shared" si="11"/>
        <v>-60</v>
      </c>
      <c r="AR9" s="54">
        <f>Q9-P9</f>
        <v>-60</v>
      </c>
      <c r="AS9" s="54">
        <f>R9-Q9</f>
        <v>-60</v>
      </c>
      <c r="AT9" s="54">
        <f t="shared" si="6"/>
        <v>0</v>
      </c>
      <c r="AU9" s="54">
        <f>T9-S9</f>
        <v>0</v>
      </c>
      <c r="AV9" s="54">
        <f>U9-T9</f>
        <v>0</v>
      </c>
      <c r="AW9" s="54">
        <f>V9-U9</f>
        <v>0</v>
      </c>
      <c r="AX9" s="54">
        <f t="shared" si="7"/>
        <v>0</v>
      </c>
      <c r="AY9" s="54">
        <f t="shared" si="2"/>
        <v>0</v>
      </c>
      <c r="AZ9" s="54">
        <f>Y9-X9</f>
        <v>0</v>
      </c>
      <c r="BA9" s="54">
        <f>Z9-Y9</f>
        <v>0</v>
      </c>
      <c r="BB9" s="54">
        <f t="shared" si="8"/>
        <v>0</v>
      </c>
      <c r="BC9" s="54">
        <f>AB9-AA9</f>
        <v>0</v>
      </c>
      <c r="BD9" s="54">
        <f>AC9-AB9</f>
        <v>0</v>
      </c>
      <c r="BE9" s="54">
        <f>AD9-AC9</f>
        <v>0</v>
      </c>
      <c r="BF9" s="54">
        <f t="shared" si="9"/>
        <v>0</v>
      </c>
      <c r="BG9" s="54">
        <f t="shared" si="10"/>
        <v>0</v>
      </c>
      <c r="BH9" s="55">
        <f t="shared" si="10"/>
        <v>0</v>
      </c>
    </row>
    <row r="10" spans="2:60" s="10" customFormat="1" ht="15" thickBot="1" x14ac:dyDescent="0.3">
      <c r="B10" s="64"/>
      <c r="D10" s="40" t="s">
        <v>35</v>
      </c>
      <c r="E10" s="57">
        <f>SUM(E6:E9)</f>
        <v>8694</v>
      </c>
      <c r="F10" s="57">
        <f>SUM(F6:F9)</f>
        <v>8624.6461006365043</v>
      </c>
      <c r="G10" s="57">
        <f>SUM(G6:G9)</f>
        <v>12347</v>
      </c>
      <c r="H10" s="57">
        <f t="shared" ref="H10:Q10" si="12">SUM(H6:H9)</f>
        <v>6096</v>
      </c>
      <c r="I10" s="57">
        <f t="shared" si="12"/>
        <v>5427.2184072479686</v>
      </c>
      <c r="J10" s="57">
        <f t="shared" si="12"/>
        <v>6684</v>
      </c>
      <c r="K10" s="57">
        <f t="shared" si="12"/>
        <v>500</v>
      </c>
      <c r="L10" s="57">
        <f t="shared" si="12"/>
        <v>5090</v>
      </c>
      <c r="M10" s="57">
        <f t="shared" si="12"/>
        <v>8590.3283707111495</v>
      </c>
      <c r="N10" s="57">
        <f t="shared" si="12"/>
        <v>13171</v>
      </c>
      <c r="O10" s="57">
        <f t="shared" si="12"/>
        <v>2338</v>
      </c>
      <c r="P10" s="57">
        <f t="shared" si="12"/>
        <v>6312</v>
      </c>
      <c r="Q10" s="57">
        <f t="shared" si="12"/>
        <v>6339</v>
      </c>
      <c r="R10" s="57">
        <f t="shared" ref="R10:W10" si="13">SUM(R6:R9)</f>
        <v>5729</v>
      </c>
      <c r="S10" s="93">
        <f t="shared" si="13"/>
        <v>529</v>
      </c>
      <c r="T10" s="93">
        <f t="shared" si="13"/>
        <v>2787</v>
      </c>
      <c r="U10" s="93">
        <f t="shared" si="13"/>
        <v>2394</v>
      </c>
      <c r="V10" s="93">
        <f t="shared" si="13"/>
        <v>2780</v>
      </c>
      <c r="W10" s="93">
        <f t="shared" si="13"/>
        <v>853.53229508716504</v>
      </c>
      <c r="X10" s="93">
        <f t="shared" ref="X10:Z10" si="14">SUM(X6:X9)</f>
        <v>8911.8373657743796</v>
      </c>
      <c r="Y10" s="93">
        <f t="shared" si="14"/>
        <v>12379.846439535999</v>
      </c>
      <c r="Z10" s="93">
        <f t="shared" si="14"/>
        <v>15745.532871009993</v>
      </c>
      <c r="AA10" s="57">
        <f t="shared" ref="AA10:AB10" si="15">SUM(AA6:AA9)</f>
        <v>1313.4689872767867</v>
      </c>
      <c r="AB10" s="57">
        <f t="shared" si="15"/>
        <v>6025.9444031403327</v>
      </c>
      <c r="AC10" s="57">
        <f t="shared" ref="AC10:AE10" si="16">SUM(AC6:AC9)</f>
        <v>10813.493842425549</v>
      </c>
      <c r="AD10" s="57">
        <f t="shared" si="16"/>
        <v>15548.486834775031</v>
      </c>
      <c r="AE10" s="57">
        <f t="shared" si="16"/>
        <v>2425.7899377947397</v>
      </c>
      <c r="AF10" s="57">
        <f t="shared" ref="AF10:AG10" si="17">SUM(AF6:AF9)</f>
        <v>13032.599737881344</v>
      </c>
      <c r="AG10" s="58">
        <f t="shared" si="17"/>
        <v>18535.920499798551</v>
      </c>
      <c r="AH10" s="94">
        <f>+AG10/AC10-1</f>
        <v>0.71414722844478939</v>
      </c>
      <c r="AJ10" s="57">
        <f t="shared" ref="AJ10:AO10" si="18">SUM(AJ6:AJ9)</f>
        <v>-668.78159275203143</v>
      </c>
      <c r="AK10" s="57">
        <f t="shared" si="18"/>
        <v>1256.7815927520314</v>
      </c>
      <c r="AL10" s="57">
        <f t="shared" si="18"/>
        <v>500</v>
      </c>
      <c r="AM10" s="57">
        <f t="shared" si="18"/>
        <v>4590</v>
      </c>
      <c r="AN10" s="57">
        <f>SUM(AN6:AN9)</f>
        <v>3500.3283707111495</v>
      </c>
      <c r="AO10" s="57">
        <f t="shared" si="18"/>
        <v>4580.6716292888505</v>
      </c>
      <c r="AP10" s="57">
        <f t="shared" ref="AP10:AR10" si="19">SUM(AP6:AP9)</f>
        <v>2338</v>
      </c>
      <c r="AQ10" s="57">
        <f t="shared" si="19"/>
        <v>3974</v>
      </c>
      <c r="AR10" s="57">
        <f t="shared" si="19"/>
        <v>27</v>
      </c>
      <c r="AS10" s="57">
        <f t="shared" ref="AS10:AX10" si="20">SUM(AS6:AS9)</f>
        <v>-610</v>
      </c>
      <c r="AT10" s="57">
        <f t="shared" si="20"/>
        <v>529</v>
      </c>
      <c r="AU10" s="57">
        <f t="shared" si="20"/>
        <v>2258</v>
      </c>
      <c r="AV10" s="57">
        <f t="shared" si="20"/>
        <v>-393</v>
      </c>
      <c r="AW10" s="57">
        <f t="shared" si="20"/>
        <v>386</v>
      </c>
      <c r="AX10" s="57">
        <f t="shared" si="20"/>
        <v>853.53229508716504</v>
      </c>
      <c r="AY10" s="57">
        <f t="shared" si="2"/>
        <v>8058.3050706872145</v>
      </c>
      <c r="AZ10" s="57">
        <f>Y10-X10</f>
        <v>3468.0090737616192</v>
      </c>
      <c r="BA10" s="57">
        <f>Z10-Y10</f>
        <v>3365.6864314739942</v>
      </c>
      <c r="BB10" s="57">
        <f t="shared" ref="BB10:BC10" si="21">SUM(BB6:BB9)</f>
        <v>1313.4689872767867</v>
      </c>
      <c r="BC10" s="57">
        <f t="shared" si="21"/>
        <v>4712.475415863546</v>
      </c>
      <c r="BD10" s="57">
        <f t="shared" ref="BD10:BH10" si="22">SUM(BD6:BD9)</f>
        <v>4787.5494392852161</v>
      </c>
      <c r="BE10" s="57">
        <f t="shared" si="22"/>
        <v>4734.9929923494819</v>
      </c>
      <c r="BF10" s="57">
        <f t="shared" si="22"/>
        <v>2425.7899377947397</v>
      </c>
      <c r="BG10" s="57">
        <f t="shared" si="22"/>
        <v>10606.809800086605</v>
      </c>
      <c r="BH10" s="58">
        <f t="shared" si="22"/>
        <v>5503.3207619172063</v>
      </c>
    </row>
    <row r="11" spans="2:60" s="10" customFormat="1" ht="9" customHeight="1" x14ac:dyDescent="0.25">
      <c r="D11" s="31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7"/>
      <c r="AJ11" s="43"/>
      <c r="AK11" s="43"/>
      <c r="AL11" s="43"/>
      <c r="AM11" s="43"/>
      <c r="AN11" s="43"/>
      <c r="AO11" s="43"/>
      <c r="AP11" s="43"/>
      <c r="AQ11" s="43"/>
    </row>
    <row r="12" spans="2:60" s="10" customFormat="1" x14ac:dyDescent="0.25">
      <c r="D12" s="19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27" t="s">
        <v>29</v>
      </c>
      <c r="AJ12" s="80"/>
      <c r="AK12" s="80"/>
      <c r="AL12" s="80"/>
      <c r="AM12" s="80"/>
      <c r="AN12" s="80"/>
      <c r="AO12" s="80"/>
      <c r="AP12" s="80"/>
      <c r="AQ12" s="80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 t="s">
        <v>29</v>
      </c>
    </row>
    <row r="13" spans="2:60" s="10" customFormat="1" x14ac:dyDescent="0.25">
      <c r="D13" s="19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J13" s="80"/>
      <c r="AK13" s="80"/>
      <c r="AL13" s="80"/>
      <c r="AM13" s="80"/>
      <c r="AN13" s="80"/>
      <c r="AO13" s="80"/>
      <c r="AP13" s="80"/>
      <c r="AQ13" s="80"/>
    </row>
    <row r="14" spans="2:60" s="10" customFormat="1" x14ac:dyDescent="0.25">
      <c r="D14" s="31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7"/>
      <c r="AJ14" s="43"/>
      <c r="AK14" s="43"/>
      <c r="AL14" s="43"/>
      <c r="AM14" s="43"/>
      <c r="AN14" s="43"/>
      <c r="AO14" s="43"/>
      <c r="AP14" s="43"/>
      <c r="AQ14" s="43"/>
    </row>
    <row r="15" spans="2:60" s="10" customFormat="1" ht="15" thickBot="1" x14ac:dyDescent="0.3">
      <c r="D15" s="23"/>
      <c r="E15" s="45" t="s">
        <v>6</v>
      </c>
      <c r="F15" s="45" t="s">
        <v>114</v>
      </c>
      <c r="G15" s="45" t="s">
        <v>3</v>
      </c>
      <c r="H15" s="45" t="s">
        <v>115</v>
      </c>
      <c r="I15" s="45" t="s">
        <v>116</v>
      </c>
      <c r="J15" s="45" t="s">
        <v>4</v>
      </c>
      <c r="K15" s="45" t="s">
        <v>117</v>
      </c>
      <c r="L15" s="45" t="s">
        <v>118</v>
      </c>
      <c r="M15" s="45" t="s">
        <v>119</v>
      </c>
      <c r="N15" s="45" t="s">
        <v>14</v>
      </c>
      <c r="O15" s="45" t="s">
        <v>120</v>
      </c>
      <c r="P15" s="45" t="s">
        <v>121</v>
      </c>
      <c r="Q15" s="45" t="s">
        <v>122</v>
      </c>
      <c r="R15" s="45" t="s">
        <v>16</v>
      </c>
      <c r="S15" s="45" t="s">
        <v>17</v>
      </c>
      <c r="T15" s="45" t="s">
        <v>87</v>
      </c>
      <c r="U15" s="45" t="s">
        <v>91</v>
      </c>
      <c r="V15" s="45" t="s">
        <v>94</v>
      </c>
      <c r="W15" s="45" t="s">
        <v>190</v>
      </c>
      <c r="X15" s="45" t="s">
        <v>215</v>
      </c>
      <c r="Y15" s="45" t="s">
        <v>217</v>
      </c>
      <c r="Z15" s="45" t="s">
        <v>219</v>
      </c>
      <c r="AA15" s="45" t="s">
        <v>221</v>
      </c>
      <c r="AB15" s="45" t="s">
        <v>224</v>
      </c>
      <c r="AC15" s="45" t="s">
        <v>227</v>
      </c>
      <c r="AD15" s="45" t="s">
        <v>229</v>
      </c>
      <c r="AE15" s="45" t="s">
        <v>233</v>
      </c>
      <c r="AF15" s="45" t="s">
        <v>234</v>
      </c>
      <c r="AG15" s="73" t="s">
        <v>237</v>
      </c>
      <c r="AH15" s="81" t="s">
        <v>2</v>
      </c>
      <c r="AJ15" s="45" t="s">
        <v>123</v>
      </c>
      <c r="AK15" s="45" t="s">
        <v>124</v>
      </c>
      <c r="AL15" s="45" t="s">
        <v>125</v>
      </c>
      <c r="AM15" s="45" t="s">
        <v>126</v>
      </c>
      <c r="AN15" s="45" t="s">
        <v>127</v>
      </c>
      <c r="AO15" s="45" t="s">
        <v>128</v>
      </c>
      <c r="AP15" s="45" t="s">
        <v>129</v>
      </c>
      <c r="AQ15" s="45" t="s">
        <v>130</v>
      </c>
      <c r="AR15" s="45" t="s">
        <v>131</v>
      </c>
      <c r="AS15" s="45" t="s">
        <v>132</v>
      </c>
      <c r="AT15" s="45" t="s">
        <v>41</v>
      </c>
      <c r="AU15" s="45" t="s">
        <v>88</v>
      </c>
      <c r="AV15" s="45" t="s">
        <v>92</v>
      </c>
      <c r="AW15" s="45" t="s">
        <v>93</v>
      </c>
      <c r="AX15" s="45" t="s">
        <v>191</v>
      </c>
      <c r="AY15" s="45" t="s">
        <v>216</v>
      </c>
      <c r="AZ15" s="45" t="s">
        <v>218</v>
      </c>
      <c r="BA15" s="45" t="s">
        <v>220</v>
      </c>
      <c r="BB15" s="45" t="s">
        <v>222</v>
      </c>
      <c r="BC15" s="45" t="s">
        <v>225</v>
      </c>
      <c r="BD15" s="45" t="s">
        <v>228</v>
      </c>
      <c r="BE15" s="45" t="s">
        <v>230</v>
      </c>
      <c r="BF15" s="45" t="s">
        <v>231</v>
      </c>
      <c r="BG15" s="45" t="s">
        <v>235</v>
      </c>
      <c r="BH15" s="73" t="s">
        <v>238</v>
      </c>
    </row>
    <row r="16" spans="2:60" s="10" customFormat="1" x14ac:dyDescent="0.25">
      <c r="D16" s="46" t="s">
        <v>39</v>
      </c>
      <c r="E16" s="47">
        <f>-E7/E6</f>
        <v>0.52177347791268969</v>
      </c>
      <c r="F16" s="47">
        <f t="shared" ref="F16" si="23">-F7/F6</f>
        <v>0.52254440468725705</v>
      </c>
      <c r="G16" s="47">
        <f>-G7/G6</f>
        <v>0.51760179232417691</v>
      </c>
      <c r="H16" s="47">
        <f t="shared" ref="H16:Q16" si="24">-H7/H6</f>
        <v>0.52299019969051652</v>
      </c>
      <c r="I16" s="47">
        <f t="shared" si="24"/>
        <v>0.55707220496621823</v>
      </c>
      <c r="J16" s="47">
        <f t="shared" si="24"/>
        <v>0.57086762411919745</v>
      </c>
      <c r="K16" s="47">
        <f t="shared" si="24"/>
        <v>0.63701872867785281</v>
      </c>
      <c r="L16" s="47">
        <f t="shared" si="24"/>
        <v>0.57482034178042152</v>
      </c>
      <c r="M16" s="47">
        <f t="shared" si="24"/>
        <v>0.56376616824846848</v>
      </c>
      <c r="N16" s="47">
        <f t="shared" si="24"/>
        <v>0.5543349542694449</v>
      </c>
      <c r="O16" s="47">
        <f t="shared" si="24"/>
        <v>0.59882817557943802</v>
      </c>
      <c r="P16" s="47">
        <f t="shared" si="24"/>
        <v>0.57414195268243917</v>
      </c>
      <c r="Q16" s="47">
        <f t="shared" si="24"/>
        <v>0.61238336692919926</v>
      </c>
      <c r="R16" s="47">
        <f t="shared" ref="R16:W16" si="25">-R7/R6</f>
        <v>0.63051333215201966</v>
      </c>
      <c r="S16" s="47">
        <f t="shared" si="25"/>
        <v>0.71872912612900419</v>
      </c>
      <c r="T16" s="47">
        <f t="shared" si="25"/>
        <v>0.66120187282541776</v>
      </c>
      <c r="U16" s="47">
        <f t="shared" si="25"/>
        <v>0.68120012103332195</v>
      </c>
      <c r="V16" s="47">
        <f t="shared" si="25"/>
        <v>0.68552227450759395</v>
      </c>
      <c r="W16" s="47">
        <f t="shared" si="25"/>
        <v>0.70113450163447788</v>
      </c>
      <c r="X16" s="47">
        <f t="shared" ref="X16:Y16" si="26">-X7/X6</f>
        <v>0.59324131445538986</v>
      </c>
      <c r="Y16" s="47">
        <f t="shared" si="26"/>
        <v>0.60379388824953617</v>
      </c>
      <c r="Z16" s="47">
        <f t="shared" ref="Z16" si="27">-Z7/Z6</f>
        <v>0.61481712730755866</v>
      </c>
      <c r="AA16" s="47">
        <f t="shared" ref="AA16:AB16" si="28">-AA7/AA6</f>
        <v>0.6941753373773657</v>
      </c>
      <c r="AB16" s="47">
        <f t="shared" si="28"/>
        <v>0.64840863339168442</v>
      </c>
      <c r="AC16" s="47">
        <f t="shared" ref="AC16:AE16" si="29">-AC7/AC6</f>
        <v>0.63692676470014675</v>
      </c>
      <c r="AD16" s="47">
        <f t="shared" si="29"/>
        <v>0.63590938414054188</v>
      </c>
      <c r="AE16" s="47">
        <f t="shared" si="29"/>
        <v>0.67842593655953065</v>
      </c>
      <c r="AF16" s="47">
        <f t="shared" ref="AF16:AG16" si="30">-AF7/AF6</f>
        <v>0.55649292045209497</v>
      </c>
      <c r="AG16" s="48">
        <f t="shared" si="30"/>
        <v>0.57541477376690597</v>
      </c>
      <c r="AH16" s="68">
        <f>(ROUND(AG16,3)-ROUND(AC16,3))*100</f>
        <v>-6.2000000000000055</v>
      </c>
      <c r="AJ16" s="47">
        <f t="shared" ref="AJ16" si="31">-AJ7/AJ6</f>
        <v>0.62249080034863247</v>
      </c>
      <c r="AK16" s="47">
        <f>-AK7/AK6</f>
        <v>0.61017000343536143</v>
      </c>
      <c r="AL16" s="47">
        <f t="shared" ref="AL16:AV16" si="32">-AL7/AL6</f>
        <v>0.63701872867785281</v>
      </c>
      <c r="AM16" s="47">
        <f t="shared" si="32"/>
        <v>0.51413043478260867</v>
      </c>
      <c r="AN16" s="47">
        <f t="shared" si="32"/>
        <v>0.5424206793289551</v>
      </c>
      <c r="AO16" s="47">
        <f t="shared" si="32"/>
        <v>0.527281537827338</v>
      </c>
      <c r="AP16" s="47">
        <f t="shared" si="32"/>
        <v>0.59882817557943802</v>
      </c>
      <c r="AQ16" s="47">
        <f t="shared" si="32"/>
        <v>0.5504061751066015</v>
      </c>
      <c r="AR16" s="47">
        <f t="shared" si="32"/>
        <v>0.68492820806116617</v>
      </c>
      <c r="AS16" s="47">
        <f t="shared" si="32"/>
        <v>0.68251035551449768</v>
      </c>
      <c r="AT16" s="47">
        <f t="shared" si="32"/>
        <v>0.71872912612900419</v>
      </c>
      <c r="AU16" s="47">
        <f t="shared" si="32"/>
        <v>0.60525869859918657</v>
      </c>
      <c r="AV16" s="47">
        <f t="shared" si="32"/>
        <v>0.7200890992621467</v>
      </c>
      <c r="AW16" s="47">
        <f t="shared" ref="AW16:AX16" si="33">-AW7/AW6</f>
        <v>0.69814917127071818</v>
      </c>
      <c r="AX16" s="47">
        <f t="shared" si="33"/>
        <v>0.70113450163447788</v>
      </c>
      <c r="AY16" s="47">
        <f t="shared" ref="AY16" si="34">-AY7/AY6</f>
        <v>0.48792149553591557</v>
      </c>
      <c r="AZ16" s="47">
        <f t="shared" ref="AZ16:BB16" si="35">-AZ7/AZ6</f>
        <v>0.6241440201248164</v>
      </c>
      <c r="BA16" s="47">
        <f t="shared" ref="BA16" si="36">-BA7/BA6</f>
        <v>0.64652291003208118</v>
      </c>
      <c r="BB16" s="47">
        <f t="shared" si="35"/>
        <v>0.6941753373773657</v>
      </c>
      <c r="BC16" s="47">
        <f t="shared" ref="BC16:BD16" si="37">-BC7/BC6</f>
        <v>0.60388978826639883</v>
      </c>
      <c r="BD16" s="47">
        <f t="shared" si="37"/>
        <v>0.61489582659510211</v>
      </c>
      <c r="BE16" s="47">
        <f t="shared" ref="BE16:BF16" si="38">-BE7/BE6</f>
        <v>0.6329749279476794</v>
      </c>
      <c r="BF16" s="47">
        <f t="shared" si="38"/>
        <v>0.67842593655953065</v>
      </c>
      <c r="BG16" s="47">
        <f t="shared" ref="BG16:BH16" si="39">-BG7/BG6</f>
        <v>0.43699349819750433</v>
      </c>
      <c r="BH16" s="48">
        <f t="shared" si="39"/>
        <v>0.61225007425628786</v>
      </c>
    </row>
    <row r="17" spans="4:60" s="10" customFormat="1" ht="15" thickBot="1" x14ac:dyDescent="0.3">
      <c r="D17" s="46" t="s">
        <v>40</v>
      </c>
      <c r="E17" s="47">
        <f>-(E8+E9)/E6</f>
        <v>0.38414172239897842</v>
      </c>
      <c r="F17" s="47">
        <f t="shared" ref="F17" si="40">-(F8+F9)/F6</f>
        <v>0.36400403948880483</v>
      </c>
      <c r="G17" s="47">
        <f>-(G8+G9)/G6</f>
        <v>0.36212741087083578</v>
      </c>
      <c r="H17" s="47">
        <f t="shared" ref="H17:Q17" si="41">-(H8+H9)/H6</f>
        <v>0.36471151720580652</v>
      </c>
      <c r="I17" s="47">
        <f t="shared" si="41"/>
        <v>0.37719517093962135</v>
      </c>
      <c r="J17" s="47">
        <f t="shared" si="41"/>
        <v>0.36921090850411492</v>
      </c>
      <c r="K17" s="47">
        <f t="shared" si="41"/>
        <v>0.34557543688644432</v>
      </c>
      <c r="L17" s="47">
        <f t="shared" si="41"/>
        <v>0.33767149193687035</v>
      </c>
      <c r="M17" s="47">
        <f t="shared" si="41"/>
        <v>0.33893532223017464</v>
      </c>
      <c r="N17" s="47">
        <f t="shared" si="41"/>
        <v>0.33504665440466291</v>
      </c>
      <c r="O17" s="47">
        <f t="shared" si="41"/>
        <v>0.32548879968923994</v>
      </c>
      <c r="P17" s="47">
        <f t="shared" si="41"/>
        <v>0.32570095682391581</v>
      </c>
      <c r="Q17" s="47">
        <f t="shared" si="41"/>
        <v>0.32175141829970283</v>
      </c>
      <c r="R17" s="47">
        <f t="shared" ref="R17:W17" si="42">-(R8+R9)/R6</f>
        <v>0.32534919375341875</v>
      </c>
      <c r="S17" s="47">
        <f t="shared" si="42"/>
        <v>0.26590770481805243</v>
      </c>
      <c r="T17" s="47">
        <f t="shared" si="42"/>
        <v>0.29889320026918287</v>
      </c>
      <c r="U17" s="47">
        <f t="shared" si="42"/>
        <v>0.29616286546389803</v>
      </c>
      <c r="V17" s="47">
        <f t="shared" si="42"/>
        <v>0.29489419256671079</v>
      </c>
      <c r="W17" s="47">
        <f t="shared" si="42"/>
        <v>0.27514996890417981</v>
      </c>
      <c r="X17" s="47">
        <f t="shared" ref="X17:Y17" si="43">-(X8+X9)/X6</f>
        <v>0.28444458400570738</v>
      </c>
      <c r="Y17" s="47">
        <f t="shared" si="43"/>
        <v>0.28431508546083062</v>
      </c>
      <c r="Z17" s="47">
        <f t="shared" ref="Z17" si="44">-(Z8+Z9)/Z6</f>
        <v>0.27958555389221301</v>
      </c>
      <c r="AA17" s="47">
        <f t="shared" ref="AA17:AB17" si="45">-(AA8+AA9)/AA6</f>
        <v>0.27151568297116757</v>
      </c>
      <c r="AB17" s="47">
        <f t="shared" si="45"/>
        <v>0.27397760260916942</v>
      </c>
      <c r="AC17" s="47">
        <f t="shared" ref="AC17:AE17" si="46">-(AC8+AC9)/AC6</f>
        <v>0.27151406465934219</v>
      </c>
      <c r="AD17" s="47">
        <f t="shared" si="46"/>
        <v>0.26633255512614917</v>
      </c>
      <c r="AE17" s="47">
        <f t="shared" si="46"/>
        <v>0.26137724381942445</v>
      </c>
      <c r="AF17" s="47">
        <f t="shared" ref="AF17:AG17" si="47">-(AF8+AF9)/AF6</f>
        <v>0.2834327841796474</v>
      </c>
      <c r="AG17" s="48">
        <f t="shared" si="47"/>
        <v>0.27417813232051591</v>
      </c>
      <c r="AH17" s="68">
        <f>(ROUND(AG17,3)-ROUND(AC17,3))*100</f>
        <v>0.20000000000000018</v>
      </c>
      <c r="AJ17" s="47">
        <f t="shared" ref="AJ17" si="48">-(AJ8+AJ9)/AJ6</f>
        <v>0.40115687993826482</v>
      </c>
      <c r="AK17" s="47">
        <f>-(AK8+AK9)/AK6</f>
        <v>0.34646419038556425</v>
      </c>
      <c r="AL17" s="47">
        <f t="shared" ref="AL17:AV17" si="49">-(AL8+AL9)/AL6</f>
        <v>0.34557543688644432</v>
      </c>
      <c r="AM17" s="47">
        <f t="shared" si="49"/>
        <v>0.32995923913043479</v>
      </c>
      <c r="AN17" s="47">
        <f t="shared" si="49"/>
        <v>0.34137576478735854</v>
      </c>
      <c r="AO17" s="47">
        <f t="shared" si="49"/>
        <v>0.32389201934680334</v>
      </c>
      <c r="AP17" s="47">
        <f t="shared" si="49"/>
        <v>0.32548879968923994</v>
      </c>
      <c r="AQ17" s="47">
        <f t="shared" si="49"/>
        <v>0.32590494568769646</v>
      </c>
      <c r="AR17" s="47">
        <f t="shared" si="49"/>
        <v>0.3142590530086391</v>
      </c>
      <c r="AS17" s="47">
        <f t="shared" si="49"/>
        <v>0.3356676699347379</v>
      </c>
      <c r="AT17" s="47">
        <f t="shared" si="49"/>
        <v>0.26590770481805243</v>
      </c>
      <c r="AU17" s="47">
        <f t="shared" si="49"/>
        <v>0.33097040216900137</v>
      </c>
      <c r="AV17" s="47">
        <f t="shared" si="49"/>
        <v>0.29085340387024922</v>
      </c>
      <c r="AW17" s="47">
        <f t="shared" ref="AW17:AX17" si="50">-(AW8+AW9)/AW6</f>
        <v>0.29118784530386738</v>
      </c>
      <c r="AX17" s="47">
        <f t="shared" si="50"/>
        <v>0.27514996890417981</v>
      </c>
      <c r="AY17" s="47">
        <f t="shared" ref="AY17" si="51">-(AY8+AY9)/AY6</f>
        <v>0.29351751256600883</v>
      </c>
      <c r="AZ17" s="47">
        <f t="shared" ref="AZ17:BB17" si="52">-(AZ8+AZ9)/AZ6</f>
        <v>0.2840653537349685</v>
      </c>
      <c r="BA17" s="47">
        <f t="shared" ref="BA17" si="53">-(BA8+BA9)/BA6</f>
        <v>0.26598215660453239</v>
      </c>
      <c r="BB17" s="47">
        <f t="shared" si="52"/>
        <v>0.27151568297116757</v>
      </c>
      <c r="BC17" s="47">
        <f t="shared" ref="BC17:BD17" si="54">-(BC8+BC9)/BC6</f>
        <v>0.27637239641187356</v>
      </c>
      <c r="BD17" s="47">
        <f t="shared" si="54"/>
        <v>0.26678712921441122</v>
      </c>
      <c r="BE17" s="47">
        <f t="shared" ref="BE17:BF17" si="55">-(BE8+BE9)/BE6</f>
        <v>0.25138739758946654</v>
      </c>
      <c r="BF17" s="47">
        <f t="shared" si="55"/>
        <v>0.26137724381942445</v>
      </c>
      <c r="BG17" s="47">
        <f t="shared" ref="BG17:BH17" si="56">-(BG8+BG9)/BG6</f>
        <v>0.30504813016794968</v>
      </c>
      <c r="BH17" s="48">
        <f t="shared" si="56"/>
        <v>0.25616203862799736</v>
      </c>
    </row>
    <row r="18" spans="4:60" s="10" customFormat="1" ht="15" thickBot="1" x14ac:dyDescent="0.3">
      <c r="D18" s="40" t="s">
        <v>36</v>
      </c>
      <c r="E18" s="49">
        <f>-(E7+E8+E9)/E6</f>
        <v>0.90591520031166806</v>
      </c>
      <c r="F18" s="49">
        <f t="shared" ref="F18" si="57">-(F7+F8+F9)/F6</f>
        <v>0.88654844417606171</v>
      </c>
      <c r="G18" s="49">
        <f>-(G7+G8+G9)/G6</f>
        <v>0.87972920319501269</v>
      </c>
      <c r="H18" s="49">
        <f t="shared" ref="H18:Q18" si="58">-(H7+H8+H9)/H6</f>
        <v>0.88770171689632305</v>
      </c>
      <c r="I18" s="49">
        <f t="shared" si="58"/>
        <v>0.93426737590583953</v>
      </c>
      <c r="J18" s="49">
        <f t="shared" si="58"/>
        <v>0.94007853262331231</v>
      </c>
      <c r="K18" s="49">
        <f t="shared" si="58"/>
        <v>0.98259416556429713</v>
      </c>
      <c r="L18" s="49">
        <f t="shared" si="58"/>
        <v>0.91249183371729192</v>
      </c>
      <c r="M18" s="49">
        <f t="shared" si="58"/>
        <v>0.90270149047864334</v>
      </c>
      <c r="N18" s="49">
        <f t="shared" si="58"/>
        <v>0.88938160867410787</v>
      </c>
      <c r="O18" s="49">
        <f t="shared" si="58"/>
        <v>0.92431697526867795</v>
      </c>
      <c r="P18" s="49">
        <f t="shared" si="58"/>
        <v>0.89984290950635504</v>
      </c>
      <c r="Q18" s="49">
        <f t="shared" si="58"/>
        <v>0.93413478522890214</v>
      </c>
      <c r="R18" s="49">
        <f t="shared" ref="R18:W18" si="59">-(R7+R8+R9)/R6</f>
        <v>0.95586252590543841</v>
      </c>
      <c r="S18" s="49">
        <f t="shared" si="59"/>
        <v>0.98463683094705656</v>
      </c>
      <c r="T18" s="49">
        <f t="shared" si="59"/>
        <v>0.96009507309460063</v>
      </c>
      <c r="U18" s="49">
        <f t="shared" si="59"/>
        <v>0.97736298649721998</v>
      </c>
      <c r="V18" s="49">
        <f t="shared" si="59"/>
        <v>0.98041646707430474</v>
      </c>
      <c r="W18" s="49">
        <f t="shared" si="59"/>
        <v>0.97628447053865774</v>
      </c>
      <c r="X18" s="49">
        <f t="shared" ref="X18:Y18" si="60">-(X7+X8+X9)/X6</f>
        <v>0.87768589846109724</v>
      </c>
      <c r="Y18" s="49">
        <f t="shared" si="60"/>
        <v>0.88810897371036679</v>
      </c>
      <c r="Z18" s="49">
        <f t="shared" ref="Z18" si="61">-(Z7+Z8+Z9)/Z6</f>
        <v>0.89440268119977173</v>
      </c>
      <c r="AA18" s="49">
        <f t="shared" ref="AA18:AB18" si="62">-(AA7+AA8+AA9)/AA6</f>
        <v>0.96569102034853327</v>
      </c>
      <c r="AB18" s="49">
        <f t="shared" si="62"/>
        <v>0.92238623600085368</v>
      </c>
      <c r="AC18" s="49">
        <f t="shared" ref="AC18:AE18" si="63">-(AC7+AC8+AC9)/AC6</f>
        <v>0.90844082935948889</v>
      </c>
      <c r="AD18" s="49">
        <f t="shared" si="63"/>
        <v>0.90224193926669105</v>
      </c>
      <c r="AE18" s="49">
        <f t="shared" si="63"/>
        <v>0.93980318037895516</v>
      </c>
      <c r="AF18" s="49">
        <f t="shared" ref="AF18:AG18" si="64">-(AF7+AF8+AF9)/AF6</f>
        <v>0.83992570463174243</v>
      </c>
      <c r="AG18" s="50">
        <f t="shared" si="64"/>
        <v>0.84959290608742188</v>
      </c>
      <c r="AH18" s="82">
        <f>(ROUND(AG18,3)-ROUND(AC18,3))*100</f>
        <v>-5.8000000000000052</v>
      </c>
      <c r="AJ18" s="49">
        <f t="shared" ref="AJ18" si="65">-(AJ7+AJ8+AJ9)/AJ6</f>
        <v>1.0236476802868972</v>
      </c>
      <c r="AK18" s="49">
        <f>-(AK7+AK8+AK9)/AK6</f>
        <v>0.95663419382092563</v>
      </c>
      <c r="AL18" s="49">
        <f t="shared" ref="AL18:AV18" si="66">-(AL7+AL8+AL9)/AL6</f>
        <v>0.98259416556429713</v>
      </c>
      <c r="AM18" s="49">
        <f t="shared" si="66"/>
        <v>0.84408967391304346</v>
      </c>
      <c r="AN18" s="49">
        <f t="shared" si="66"/>
        <v>0.88379644411631353</v>
      </c>
      <c r="AO18" s="49">
        <f t="shared" si="66"/>
        <v>0.85117355717414145</v>
      </c>
      <c r="AP18" s="49">
        <f t="shared" si="66"/>
        <v>0.92431697526867795</v>
      </c>
      <c r="AQ18" s="49">
        <f t="shared" si="66"/>
        <v>0.87631112079429796</v>
      </c>
      <c r="AR18" s="49">
        <f t="shared" si="66"/>
        <v>0.99918726106980527</v>
      </c>
      <c r="AS18" s="49">
        <f t="shared" si="66"/>
        <v>1.0181780254492356</v>
      </c>
      <c r="AT18" s="49">
        <f t="shared" si="66"/>
        <v>0.98463683094705656</v>
      </c>
      <c r="AU18" s="49">
        <f t="shared" si="66"/>
        <v>0.93622910076818799</v>
      </c>
      <c r="AV18" s="49">
        <f t="shared" si="66"/>
        <v>1.010942503132396</v>
      </c>
      <c r="AW18" s="49">
        <f t="shared" ref="AW18:AX18" si="67">-(AW7+AW8+AW9)/AW6</f>
        <v>0.98933701657458561</v>
      </c>
      <c r="AX18" s="49">
        <f t="shared" si="67"/>
        <v>0.97628447053865774</v>
      </c>
      <c r="AY18" s="49">
        <f t="shared" ref="AY18" si="68">-(AY7+AY8+AY9)/AY6</f>
        <v>0.78143900810192435</v>
      </c>
      <c r="AZ18" s="49">
        <f t="shared" ref="AZ18:BB18" si="69">-(AZ7+AZ8+AZ9)/AZ6</f>
        <v>0.90820937385978484</v>
      </c>
      <c r="BA18" s="49">
        <f t="shared" ref="BA18" si="70">-(BA7+BA8+BA9)/BA6</f>
        <v>0.91250506663661346</v>
      </c>
      <c r="BB18" s="49">
        <f t="shared" si="69"/>
        <v>0.96569102034853327</v>
      </c>
      <c r="BC18" s="49">
        <f t="shared" ref="BC18:BD18" si="71">-(BC7+BC8+BC9)/BC6</f>
        <v>0.88026218467827233</v>
      </c>
      <c r="BD18" s="49">
        <f t="shared" si="71"/>
        <v>0.88168295580951339</v>
      </c>
      <c r="BE18" s="49">
        <f t="shared" ref="BE18:BF18" si="72">-(BE7+BE8+BE9)/BE6</f>
        <v>0.884362325537146</v>
      </c>
      <c r="BF18" s="49">
        <f t="shared" si="72"/>
        <v>0.93980318037895516</v>
      </c>
      <c r="BG18" s="49">
        <f t="shared" ref="BG18:BH18" si="73">-(BG7+BG8+BG9)/BG6</f>
        <v>0.74204162836545406</v>
      </c>
      <c r="BH18" s="50">
        <f t="shared" si="73"/>
        <v>0.86841211288428533</v>
      </c>
    </row>
    <row r="19" spans="4:60" s="10" customFormat="1" x14ac:dyDescent="0.25">
      <c r="D19" s="3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62"/>
      <c r="AI19" s="43"/>
    </row>
    <row r="20" spans="4:60" s="10" customFormat="1" x14ac:dyDescent="0.25"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89"/>
      <c r="AI20" s="80"/>
    </row>
  </sheetData>
  <hyperlinks>
    <hyperlink ref="B2" location="'Suplemento Financiero&gt;&gt;&gt;'!A1" display="ÍNDICE" xr:uid="{1EAD5A7F-56A6-4052-9B09-DA9BA953AA13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E10:AF10" formulaRange="1"/>
    <ignoredError sqref="AL5:AU10 AX5:AX10 BB5:BB9 BF5:BF9" formula="1"/>
    <ignoredError sqref="BF16:BF18" evalErro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72F1C-92E6-4ABD-A21E-BEAE0AF14D03}">
  <sheetPr>
    <tabColor theme="2" tint="-9.9978637043366805E-2"/>
  </sheetPr>
  <dimension ref="B1:BH20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45.7109375" style="72" customWidth="1"/>
    <col min="5" max="5" width="11" style="72" customWidth="1"/>
    <col min="6" max="6" width="11" style="72" hidden="1" customWidth="1" outlineLevel="1"/>
    <col min="7" max="7" width="11" style="72" customWidth="1" collapsed="1"/>
    <col min="8" max="9" width="11" style="72" hidden="1" customWidth="1" outlineLevel="1"/>
    <col min="10" max="10" width="11" style="72" customWidth="1" collapsed="1"/>
    <col min="11" max="13" width="11" style="72" hidden="1" customWidth="1" outlineLevel="1"/>
    <col min="14" max="14" width="11" style="72" customWidth="1" collapsed="1"/>
    <col min="15" max="15" width="11" style="72" hidden="1" customWidth="1" outlineLevel="1"/>
    <col min="16" max="16" width="11" style="72" hidden="1" customWidth="1" outlineLevel="1" collapsed="1"/>
    <col min="17" max="17" width="11" style="72" hidden="1" customWidth="1" outlineLevel="1"/>
    <col min="18" max="18" width="11" style="72" customWidth="1" collapsed="1"/>
    <col min="19" max="20" width="11" style="72" hidden="1" customWidth="1" outlineLevel="1"/>
    <col min="21" max="21" width="11" style="72" hidden="1" customWidth="1" outlineLevel="1" collapsed="1"/>
    <col min="22" max="22" width="11" style="72" customWidth="1" collapsed="1"/>
    <col min="23" max="23" width="11" style="72" hidden="1" customWidth="1" outlineLevel="1"/>
    <col min="24" max="25" width="11" style="72" hidden="1" customWidth="1" outlineLevel="1" collapsed="1"/>
    <col min="26" max="26" width="11" style="72" customWidth="1" collapsed="1"/>
    <col min="27" max="27" width="11" style="72" hidden="1" customWidth="1" outlineLevel="1"/>
    <col min="28" max="28" width="11" style="72" hidden="1" customWidth="1" outlineLevel="1" collapsed="1"/>
    <col min="29" max="29" width="11" style="72" customWidth="1" collapsed="1"/>
    <col min="30" max="30" width="11" style="72" customWidth="1"/>
    <col min="31" max="32" width="11" style="72" hidden="1" customWidth="1" outlineLevel="1"/>
    <col min="33" max="33" width="11" style="72" customWidth="1" collapsed="1"/>
    <col min="34" max="34" width="11" style="72" customWidth="1"/>
    <col min="35" max="35" width="3" style="13" customWidth="1"/>
    <col min="36" max="16384" width="10.85546875" style="72"/>
  </cols>
  <sheetData>
    <row r="1" spans="2:60" ht="16.5" customHeight="1" x14ac:dyDescent="0.2"/>
    <row r="2" spans="2:60" ht="18.75" customHeight="1" thickBot="1" x14ac:dyDescent="0.25">
      <c r="B2" s="11" t="s">
        <v>27</v>
      </c>
      <c r="D2" s="14" t="s">
        <v>146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J2" s="14" t="s">
        <v>34</v>
      </c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</row>
    <row r="4" spans="2:60" s="10" customFormat="1" ht="15" thickBot="1" x14ac:dyDescent="0.3">
      <c r="D4" s="23"/>
      <c r="E4" s="45" t="s">
        <v>6</v>
      </c>
      <c r="F4" s="45" t="s">
        <v>114</v>
      </c>
      <c r="G4" s="45" t="s">
        <v>3</v>
      </c>
      <c r="H4" s="45" t="s">
        <v>115</v>
      </c>
      <c r="I4" s="45" t="s">
        <v>116</v>
      </c>
      <c r="J4" s="45" t="s">
        <v>4</v>
      </c>
      <c r="K4" s="45" t="s">
        <v>117</v>
      </c>
      <c r="L4" s="45" t="s">
        <v>118</v>
      </c>
      <c r="M4" s="45" t="s">
        <v>119</v>
      </c>
      <c r="N4" s="45" t="s">
        <v>14</v>
      </c>
      <c r="O4" s="45" t="s">
        <v>120</v>
      </c>
      <c r="P4" s="45" t="s">
        <v>121</v>
      </c>
      <c r="Q4" s="45" t="s">
        <v>122</v>
      </c>
      <c r="R4" s="45" t="s">
        <v>16</v>
      </c>
      <c r="S4" s="45" t="s">
        <v>17</v>
      </c>
      <c r="T4" s="45" t="s">
        <v>87</v>
      </c>
      <c r="U4" s="45" t="s">
        <v>91</v>
      </c>
      <c r="V4" s="45" t="s">
        <v>94</v>
      </c>
      <c r="W4" s="45" t="s">
        <v>190</v>
      </c>
      <c r="X4" s="45" t="s">
        <v>215</v>
      </c>
      <c r="Y4" s="45" t="s">
        <v>217</v>
      </c>
      <c r="Z4" s="45" t="s">
        <v>219</v>
      </c>
      <c r="AA4" s="45" t="s">
        <v>221</v>
      </c>
      <c r="AB4" s="45" t="s">
        <v>224</v>
      </c>
      <c r="AC4" s="45" t="s">
        <v>227</v>
      </c>
      <c r="AD4" s="45" t="s">
        <v>229</v>
      </c>
      <c r="AE4" s="45" t="s">
        <v>233</v>
      </c>
      <c r="AF4" s="45" t="s">
        <v>234</v>
      </c>
      <c r="AG4" s="73" t="s">
        <v>237</v>
      </c>
      <c r="AH4" s="97" t="s">
        <v>0</v>
      </c>
      <c r="AJ4" s="45" t="s">
        <v>123</v>
      </c>
      <c r="AK4" s="45" t="s">
        <v>124</v>
      </c>
      <c r="AL4" s="45" t="s">
        <v>125</v>
      </c>
      <c r="AM4" s="45" t="s">
        <v>126</v>
      </c>
      <c r="AN4" s="45" t="s">
        <v>127</v>
      </c>
      <c r="AO4" s="45" t="s">
        <v>128</v>
      </c>
      <c r="AP4" s="45" t="s">
        <v>129</v>
      </c>
      <c r="AQ4" s="45" t="s">
        <v>130</v>
      </c>
      <c r="AR4" s="45" t="s">
        <v>131</v>
      </c>
      <c r="AS4" s="45" t="s">
        <v>132</v>
      </c>
      <c r="AT4" s="45" t="s">
        <v>41</v>
      </c>
      <c r="AU4" s="45" t="s">
        <v>88</v>
      </c>
      <c r="AV4" s="45" t="s">
        <v>92</v>
      </c>
      <c r="AW4" s="45" t="s">
        <v>93</v>
      </c>
      <c r="AX4" s="45" t="s">
        <v>191</v>
      </c>
      <c r="AY4" s="45" t="s">
        <v>216</v>
      </c>
      <c r="AZ4" s="45" t="s">
        <v>218</v>
      </c>
      <c r="BA4" s="45" t="s">
        <v>220</v>
      </c>
      <c r="BB4" s="45" t="s">
        <v>222</v>
      </c>
      <c r="BC4" s="45" t="s">
        <v>225</v>
      </c>
      <c r="BD4" s="45" t="s">
        <v>228</v>
      </c>
      <c r="BE4" s="45" t="s">
        <v>230</v>
      </c>
      <c r="BF4" s="45" t="s">
        <v>231</v>
      </c>
      <c r="BG4" s="45" t="s">
        <v>235</v>
      </c>
      <c r="BH4" s="73" t="s">
        <v>238</v>
      </c>
    </row>
    <row r="5" spans="2:60" s="10" customFormat="1" x14ac:dyDescent="0.25">
      <c r="B5" s="64"/>
      <c r="D5" s="31" t="s">
        <v>95</v>
      </c>
      <c r="E5" s="75">
        <v>7518</v>
      </c>
      <c r="F5" s="75">
        <v>12243.391560000002</v>
      </c>
      <c r="G5" s="75">
        <v>15744</v>
      </c>
      <c r="H5" s="75">
        <v>13257.647209999999</v>
      </c>
      <c r="I5" s="75">
        <v>16876.646899999996</v>
      </c>
      <c r="J5" s="75">
        <v>21826</v>
      </c>
      <c r="K5" s="75">
        <v>12002</v>
      </c>
      <c r="L5" s="75">
        <v>16622</v>
      </c>
      <c r="M5" s="75">
        <v>20912.694649999998</v>
      </c>
      <c r="N5" s="75">
        <v>26449</v>
      </c>
      <c r="O5" s="75">
        <v>13760</v>
      </c>
      <c r="P5" s="75">
        <v>18848</v>
      </c>
      <c r="Q5" s="75">
        <v>23304</v>
      </c>
      <c r="R5" s="75">
        <v>29082</v>
      </c>
      <c r="S5" s="75">
        <v>14335</v>
      </c>
      <c r="T5" s="75">
        <v>19803</v>
      </c>
      <c r="U5" s="75">
        <v>24336</v>
      </c>
      <c r="V5" s="75">
        <v>30384</v>
      </c>
      <c r="W5" s="75">
        <v>15579.069019999999</v>
      </c>
      <c r="X5" s="75">
        <v>21655.610789999999</v>
      </c>
      <c r="Y5" s="75">
        <v>26772.181279999997</v>
      </c>
      <c r="Z5" s="75">
        <v>33859.877889999989</v>
      </c>
      <c r="AA5" s="75">
        <v>17829.831650000004</v>
      </c>
      <c r="AB5" s="75">
        <v>24597.635480000001</v>
      </c>
      <c r="AC5" s="75">
        <v>30505.179729999996</v>
      </c>
      <c r="AD5" s="75">
        <v>38833.015329999995</v>
      </c>
      <c r="AE5" s="75">
        <v>21404.549060000001</v>
      </c>
      <c r="AF5" s="75">
        <v>28962.435259999998</v>
      </c>
      <c r="AG5" s="76">
        <v>35687.113900000004</v>
      </c>
      <c r="AH5" s="77">
        <f>+AG5/AC5-1</f>
        <v>0.16987063232752853</v>
      </c>
      <c r="AJ5" s="75">
        <f>I5-H5</f>
        <v>3618.9996899999969</v>
      </c>
      <c r="AK5" s="75">
        <f>J5-I5</f>
        <v>4949.3531000000039</v>
      </c>
      <c r="AL5" s="75">
        <f>K5</f>
        <v>12002</v>
      </c>
      <c r="AM5" s="75">
        <f>L5-K5</f>
        <v>4620</v>
      </c>
      <c r="AN5" s="75">
        <f>M5-L5</f>
        <v>4290.6946499999976</v>
      </c>
      <c r="AO5" s="75">
        <f>N5-M5</f>
        <v>5536.3053500000024</v>
      </c>
      <c r="AP5" s="75">
        <f t="shared" ref="AP5:AP8" si="0">O5</f>
        <v>13760</v>
      </c>
      <c r="AQ5" s="75">
        <f>P5-O5</f>
        <v>5088</v>
      </c>
      <c r="AR5" s="75">
        <f>Q5-P5</f>
        <v>4456</v>
      </c>
      <c r="AS5" s="75">
        <f>R5-Q5</f>
        <v>5778</v>
      </c>
      <c r="AT5" s="75">
        <f>S5</f>
        <v>14335</v>
      </c>
      <c r="AU5" s="75">
        <f>T5-S5</f>
        <v>5468</v>
      </c>
      <c r="AV5" s="75">
        <f>U5-T5</f>
        <v>4533</v>
      </c>
      <c r="AW5" s="75">
        <f>V5-U5</f>
        <v>6048</v>
      </c>
      <c r="AX5" s="75">
        <f>W5</f>
        <v>15579.069019999999</v>
      </c>
      <c r="AY5" s="75">
        <f t="shared" ref="AY5:AY10" si="1">X5-W5</f>
        <v>6076.5417699999998</v>
      </c>
      <c r="AZ5" s="75">
        <f>Y5-X5</f>
        <v>5116.5704899999982</v>
      </c>
      <c r="BA5" s="75">
        <f>Z5-Y5</f>
        <v>7087.6966099999918</v>
      </c>
      <c r="BB5" s="75">
        <f>AA5</f>
        <v>17829.831650000004</v>
      </c>
      <c r="BC5" s="75">
        <f>AB5-AA5</f>
        <v>6767.8038299999971</v>
      </c>
      <c r="BD5" s="75">
        <f>AC5-AB5</f>
        <v>5907.5442499999954</v>
      </c>
      <c r="BE5" s="75">
        <f>AD5-AC5</f>
        <v>8327.8355999999985</v>
      </c>
      <c r="BF5" s="75">
        <f>AE5</f>
        <v>21404.549060000001</v>
      </c>
      <c r="BG5" s="75">
        <f>AF5-AE5</f>
        <v>7557.8861999999972</v>
      </c>
      <c r="BH5" s="76">
        <f>AG5-AF5</f>
        <v>6724.6786400000055</v>
      </c>
    </row>
    <row r="6" spans="2:60" s="10" customFormat="1" x14ac:dyDescent="0.25">
      <c r="B6" s="64"/>
      <c r="D6" s="31" t="s">
        <v>133</v>
      </c>
      <c r="E6" s="75">
        <v>2147</v>
      </c>
      <c r="F6" s="75">
        <v>4759.8379600000044</v>
      </c>
      <c r="G6" s="75">
        <v>748</v>
      </c>
      <c r="H6" s="75">
        <v>4885</v>
      </c>
      <c r="I6" s="75">
        <v>7577.615569999989</v>
      </c>
      <c r="J6" s="75">
        <v>12020</v>
      </c>
      <c r="K6" s="75">
        <v>3056</v>
      </c>
      <c r="L6" s="75">
        <v>6342</v>
      </c>
      <c r="M6" s="75">
        <v>9860.6312800000014</v>
      </c>
      <c r="N6" s="75">
        <v>14981</v>
      </c>
      <c r="O6" s="75">
        <v>3754</v>
      </c>
      <c r="P6" s="75">
        <v>7610</v>
      </c>
      <c r="Q6" s="75">
        <v>11576</v>
      </c>
      <c r="R6" s="75">
        <v>16505</v>
      </c>
      <c r="S6" s="75">
        <v>4002</v>
      </c>
      <c r="T6" s="75">
        <v>8062</v>
      </c>
      <c r="U6" s="75">
        <v>12204</v>
      </c>
      <c r="V6" s="75">
        <v>16105</v>
      </c>
      <c r="W6" s="75">
        <v>4320.6249299999981</v>
      </c>
      <c r="X6" s="75">
        <v>8729.2911799999929</v>
      </c>
      <c r="Y6" s="75">
        <v>13270.22517</v>
      </c>
      <c r="Z6" s="75">
        <v>17989.970699999965</v>
      </c>
      <c r="AA6" s="75">
        <v>4758.2745200000072</v>
      </c>
      <c r="AB6" s="75">
        <v>9681.4987499999988</v>
      </c>
      <c r="AC6" s="75">
        <v>14844.94421999999</v>
      </c>
      <c r="AD6" s="75">
        <v>20924.143359999995</v>
      </c>
      <c r="AE6" s="75">
        <v>5539.2130900000038</v>
      </c>
      <c r="AF6" s="75">
        <v>11249.570890000008</v>
      </c>
      <c r="AG6" s="76">
        <v>17140.057469999992</v>
      </c>
      <c r="AH6" s="77">
        <f>+AG6/AC6-1</f>
        <v>0.15460571733963735</v>
      </c>
      <c r="AJ6" s="75">
        <f>I6-H6</f>
        <v>2692.615569999989</v>
      </c>
      <c r="AK6" s="75">
        <f t="shared" ref="AK6:AK9" si="2">J6-I6</f>
        <v>4442.384430000011</v>
      </c>
      <c r="AL6" s="75">
        <f t="shared" ref="AL6:AL9" si="3">K6</f>
        <v>3056</v>
      </c>
      <c r="AM6" s="75">
        <f>L6-K6</f>
        <v>3286</v>
      </c>
      <c r="AN6" s="75">
        <f>M6-L6</f>
        <v>3518.6312800000014</v>
      </c>
      <c r="AO6" s="75">
        <f>N6-M6</f>
        <v>5120.3687199999986</v>
      </c>
      <c r="AP6" s="75">
        <f t="shared" si="0"/>
        <v>3754</v>
      </c>
      <c r="AQ6" s="75">
        <f>P6-O6</f>
        <v>3856</v>
      </c>
      <c r="AR6" s="75">
        <f>Q6-P6</f>
        <v>3966</v>
      </c>
      <c r="AS6" s="75">
        <f>R6-Q6</f>
        <v>4929</v>
      </c>
      <c r="AT6" s="75">
        <f t="shared" ref="AT6:AT9" si="4">S6</f>
        <v>4002</v>
      </c>
      <c r="AU6" s="75">
        <f>T6-S6</f>
        <v>4060</v>
      </c>
      <c r="AV6" s="75">
        <f>U6-T6</f>
        <v>4142</v>
      </c>
      <c r="AW6" s="75">
        <f>V6-U6</f>
        <v>3901</v>
      </c>
      <c r="AX6" s="75">
        <f t="shared" ref="AX6:AX9" si="5">W6</f>
        <v>4320.6249299999981</v>
      </c>
      <c r="AY6" s="75">
        <f t="shared" si="1"/>
        <v>4408.6662499999948</v>
      </c>
      <c r="AZ6" s="75">
        <f>Y6-X6</f>
        <v>4540.9339900000068</v>
      </c>
      <c r="BA6" s="75">
        <f>Z6-Y6</f>
        <v>4719.7455299999656</v>
      </c>
      <c r="BB6" s="75">
        <f t="shared" ref="BB6:BB9" si="6">AA6</f>
        <v>4758.2745200000072</v>
      </c>
      <c r="BC6" s="75">
        <f>AB6-AA6</f>
        <v>4923.2242299999916</v>
      </c>
      <c r="BD6" s="75">
        <f>AC6-AB6</f>
        <v>5163.4454699999915</v>
      </c>
      <c r="BE6" s="75">
        <f>AD6-AC6</f>
        <v>6079.1991400000043</v>
      </c>
      <c r="BF6" s="75">
        <f t="shared" ref="BF6:BF9" si="7">AE6</f>
        <v>5539.2130900000038</v>
      </c>
      <c r="BG6" s="75">
        <f t="shared" ref="BG6:BH9" si="8">AF6-AE6</f>
        <v>5710.3578000000043</v>
      </c>
      <c r="BH6" s="76">
        <f t="shared" si="8"/>
        <v>5890.4865799999843</v>
      </c>
    </row>
    <row r="7" spans="2:60" s="10" customFormat="1" x14ac:dyDescent="0.25">
      <c r="B7" s="64"/>
      <c r="D7" s="46" t="s">
        <v>37</v>
      </c>
      <c r="E7" s="54">
        <v>-2866</v>
      </c>
      <c r="F7" s="54">
        <v>-5492.4931738313571</v>
      </c>
      <c r="G7" s="54">
        <v>-7856</v>
      </c>
      <c r="H7" s="54">
        <v>-5258</v>
      </c>
      <c r="I7" s="54">
        <v>-7858.8337416389977</v>
      </c>
      <c r="J7" s="54">
        <v>-10712</v>
      </c>
      <c r="K7" s="54">
        <v>-3153</v>
      </c>
      <c r="L7" s="54">
        <v>-6678</v>
      </c>
      <c r="M7" s="54">
        <v>-9731.433319279995</v>
      </c>
      <c r="N7" s="54">
        <v>-12951</v>
      </c>
      <c r="O7" s="54">
        <v>-3799</v>
      </c>
      <c r="P7" s="54">
        <v>-7530</v>
      </c>
      <c r="Q7" s="54">
        <v>-10535</v>
      </c>
      <c r="R7" s="54">
        <v>-14321</v>
      </c>
      <c r="S7" s="54">
        <v>-3806</v>
      </c>
      <c r="T7" s="54">
        <v>-7551</v>
      </c>
      <c r="U7" s="54">
        <v>-10775</v>
      </c>
      <c r="V7" s="54">
        <v>-14457</v>
      </c>
      <c r="W7" s="54">
        <v>-3813.7375814009961</v>
      </c>
      <c r="X7" s="54">
        <v>-7459.1253315560061</v>
      </c>
      <c r="Y7" s="54">
        <v>-10903.089705382994</v>
      </c>
      <c r="Z7" s="54">
        <v>-14671.262206222527</v>
      </c>
      <c r="AA7" s="54">
        <v>-3819.6575638973945</v>
      </c>
      <c r="AB7" s="54">
        <v>-8074.7794866565973</v>
      </c>
      <c r="AC7" s="54">
        <v>-11849.925873778728</v>
      </c>
      <c r="AD7" s="54">
        <v>-14813.114151625437</v>
      </c>
      <c r="AE7" s="54">
        <v>-4414.0669287166793</v>
      </c>
      <c r="AF7" s="54">
        <v>-9459.9574161525015</v>
      </c>
      <c r="AG7" s="55">
        <v>-14362.000678383525</v>
      </c>
      <c r="AH7" s="78">
        <f t="shared" ref="AH7:AH8" si="9">-(AG7/AC7-1)</f>
        <v>-0.21199076106994608</v>
      </c>
      <c r="AJ7" s="54">
        <f>I7-H7</f>
        <v>-2600.8337416389977</v>
      </c>
      <c r="AK7" s="54">
        <f t="shared" si="2"/>
        <v>-2853.1662583610023</v>
      </c>
      <c r="AL7" s="54">
        <f t="shared" si="3"/>
        <v>-3153</v>
      </c>
      <c r="AM7" s="54">
        <f>L7-K7</f>
        <v>-3525</v>
      </c>
      <c r="AN7" s="54">
        <f>M7-L7</f>
        <v>-3053.433319279995</v>
      </c>
      <c r="AO7" s="54">
        <f>N7-M7</f>
        <v>-3219.566680720005</v>
      </c>
      <c r="AP7" s="54">
        <f t="shared" si="0"/>
        <v>-3799</v>
      </c>
      <c r="AQ7" s="54">
        <f>P7-O7</f>
        <v>-3731</v>
      </c>
      <c r="AR7" s="54">
        <f>Q7-P7</f>
        <v>-3005</v>
      </c>
      <c r="AS7" s="54">
        <f>R7-Q7</f>
        <v>-3786</v>
      </c>
      <c r="AT7" s="54">
        <f t="shared" si="4"/>
        <v>-3806</v>
      </c>
      <c r="AU7" s="54">
        <f>T7-S7</f>
        <v>-3745</v>
      </c>
      <c r="AV7" s="54">
        <f>U7-T7</f>
        <v>-3224</v>
      </c>
      <c r="AW7" s="54">
        <f>V7-U7</f>
        <v>-3682</v>
      </c>
      <c r="AX7" s="54">
        <f t="shared" si="5"/>
        <v>-3813.7375814009961</v>
      </c>
      <c r="AY7" s="54">
        <f t="shared" si="1"/>
        <v>-3645.3877501550101</v>
      </c>
      <c r="AZ7" s="54">
        <f>Y7-X7</f>
        <v>-3443.9643738269879</v>
      </c>
      <c r="BA7" s="54">
        <f>Z7-Y7</f>
        <v>-3768.1725008395333</v>
      </c>
      <c r="BB7" s="54">
        <f t="shared" si="6"/>
        <v>-3819.6575638973945</v>
      </c>
      <c r="BC7" s="54">
        <f>AB7-AA7</f>
        <v>-4255.1219227592028</v>
      </c>
      <c r="BD7" s="54">
        <f>AC7-AB7</f>
        <v>-3775.1463871221304</v>
      </c>
      <c r="BE7" s="54">
        <f>AD7-AC7</f>
        <v>-2963.1882778467098</v>
      </c>
      <c r="BF7" s="54">
        <f t="shared" si="7"/>
        <v>-4414.0669287166793</v>
      </c>
      <c r="BG7" s="54">
        <f t="shared" si="8"/>
        <v>-5045.8904874358223</v>
      </c>
      <c r="BH7" s="55">
        <f t="shared" si="8"/>
        <v>-4902.0432622310236</v>
      </c>
    </row>
    <row r="8" spans="2:60" s="10" customFormat="1" x14ac:dyDescent="0.25">
      <c r="B8" s="64"/>
      <c r="D8" s="46" t="s">
        <v>38</v>
      </c>
      <c r="E8" s="54">
        <v>-6083</v>
      </c>
      <c r="F8" s="54">
        <v>-5317.2468838576415</v>
      </c>
      <c r="G8" s="54">
        <v>-9085</v>
      </c>
      <c r="H8" s="54">
        <v>-2166</v>
      </c>
      <c r="I8" s="54">
        <v>-4556.8115809177998</v>
      </c>
      <c r="J8" s="54">
        <v>-8920</v>
      </c>
      <c r="K8" s="54">
        <v>-4</v>
      </c>
      <c r="L8" s="54">
        <v>-2567</v>
      </c>
      <c r="M8" s="54">
        <v>-5210.2223628648017</v>
      </c>
      <c r="N8" s="54">
        <v>-9147</v>
      </c>
      <c r="O8" s="54">
        <v>181</v>
      </c>
      <c r="P8" s="54">
        <v>-2330</v>
      </c>
      <c r="Q8" s="54">
        <v>-5563</v>
      </c>
      <c r="R8" s="54">
        <v>-9327</v>
      </c>
      <c r="S8" s="54">
        <v>-2581</v>
      </c>
      <c r="T8" s="54">
        <v>-5169</v>
      </c>
      <c r="U8" s="54">
        <v>-8540</v>
      </c>
      <c r="V8" s="54">
        <v>-12635</v>
      </c>
      <c r="W8" s="54">
        <v>-2267.5842226718</v>
      </c>
      <c r="X8" s="54">
        <v>-4818.4476353982018</v>
      </c>
      <c r="Y8" s="54">
        <v>-7737.1934154010005</v>
      </c>
      <c r="Z8" s="54">
        <v>-10633.956598776767</v>
      </c>
      <c r="AA8" s="54">
        <v>-2498.8739219142526</v>
      </c>
      <c r="AB8" s="54">
        <v>-4847.11688620112</v>
      </c>
      <c r="AC8" s="54">
        <v>-7621.8587921229018</v>
      </c>
      <c r="AD8" s="54">
        <v>-11398.357147505916</v>
      </c>
      <c r="AE8" s="54">
        <v>-2350.5838763119032</v>
      </c>
      <c r="AF8" s="54">
        <v>-4650.5403845847213</v>
      </c>
      <c r="AG8" s="55">
        <v>-6963.7018734207822</v>
      </c>
      <c r="AH8" s="78">
        <f t="shared" si="9"/>
        <v>8.6351234869677329E-2</v>
      </c>
      <c r="AJ8" s="54">
        <f>I8-H8</f>
        <v>-2390.8115809177998</v>
      </c>
      <c r="AK8" s="54">
        <f t="shared" si="2"/>
        <v>-4363.1884190822002</v>
      </c>
      <c r="AL8" s="54">
        <f t="shared" si="3"/>
        <v>-4</v>
      </c>
      <c r="AM8" s="54">
        <f>L8-K8</f>
        <v>-2563</v>
      </c>
      <c r="AN8" s="54">
        <f>M8-L8</f>
        <v>-2643.2223628648017</v>
      </c>
      <c r="AO8" s="54">
        <f>N8-M8</f>
        <v>-3936.7776371351983</v>
      </c>
      <c r="AP8" s="54">
        <f t="shared" si="0"/>
        <v>181</v>
      </c>
      <c r="AQ8" s="54">
        <f>P8-O8</f>
        <v>-2511</v>
      </c>
      <c r="AR8" s="54">
        <f>Q8-P8</f>
        <v>-3233</v>
      </c>
      <c r="AS8" s="54">
        <f>R8-Q8</f>
        <v>-3764</v>
      </c>
      <c r="AT8" s="54">
        <f t="shared" si="4"/>
        <v>-2581</v>
      </c>
      <c r="AU8" s="54">
        <f>T8-S8</f>
        <v>-2588</v>
      </c>
      <c r="AV8" s="54">
        <f>U8-T8</f>
        <v>-3371</v>
      </c>
      <c r="AW8" s="54">
        <f>V8-U8</f>
        <v>-4095</v>
      </c>
      <c r="AX8" s="54">
        <f t="shared" si="5"/>
        <v>-2267.5842226718</v>
      </c>
      <c r="AY8" s="54">
        <f t="shared" si="1"/>
        <v>-2550.8634127264017</v>
      </c>
      <c r="AZ8" s="54">
        <f>Y8-X8</f>
        <v>-2918.7457800027987</v>
      </c>
      <c r="BA8" s="54">
        <f>Z8-Y8</f>
        <v>-2896.7631833757669</v>
      </c>
      <c r="BB8" s="54">
        <f t="shared" si="6"/>
        <v>-2498.8739219142526</v>
      </c>
      <c r="BC8" s="54">
        <f>AB8-AA8</f>
        <v>-2348.2429642868674</v>
      </c>
      <c r="BD8" s="54">
        <f>AC8-AB8</f>
        <v>-2774.7419059217818</v>
      </c>
      <c r="BE8" s="54">
        <f>AD8-AC8</f>
        <v>-3776.4983553830143</v>
      </c>
      <c r="BF8" s="54">
        <f t="shared" si="7"/>
        <v>-2350.5838763119032</v>
      </c>
      <c r="BG8" s="54">
        <f t="shared" si="8"/>
        <v>-2299.9565082728182</v>
      </c>
      <c r="BH8" s="55">
        <f t="shared" si="8"/>
        <v>-2313.1614888360609</v>
      </c>
    </row>
    <row r="9" spans="2:60" s="10" customFormat="1" ht="15" thickBot="1" x14ac:dyDescent="0.3">
      <c r="B9" s="64"/>
      <c r="D9" s="46" t="s">
        <v>134</v>
      </c>
      <c r="E9" s="54">
        <v>-240</v>
      </c>
      <c r="F9" s="54">
        <v>-180</v>
      </c>
      <c r="G9" s="54">
        <v>-153</v>
      </c>
      <c r="H9" s="54">
        <v>-121</v>
      </c>
      <c r="I9" s="54">
        <v>-199.06700000000001</v>
      </c>
      <c r="J9" s="54">
        <v>-278</v>
      </c>
      <c r="K9" s="54">
        <v>-60</v>
      </c>
      <c r="L9" s="54">
        <v>-103</v>
      </c>
      <c r="M9" s="54">
        <v>-128.2534</v>
      </c>
      <c r="N9" s="54">
        <v>-93</v>
      </c>
      <c r="O9" s="54">
        <v>-61</v>
      </c>
      <c r="P9" s="54">
        <v>-121</v>
      </c>
      <c r="Q9" s="54">
        <v>-182</v>
      </c>
      <c r="R9" s="54">
        <v>-243</v>
      </c>
      <c r="S9" s="54">
        <v>-1</v>
      </c>
      <c r="T9" s="54">
        <v>-1</v>
      </c>
      <c r="U9" s="54">
        <v>-2</v>
      </c>
      <c r="V9" s="54">
        <v>-3</v>
      </c>
      <c r="W9" s="54">
        <v>0</v>
      </c>
      <c r="X9" s="54">
        <v>0</v>
      </c>
      <c r="Y9" s="54">
        <v>0</v>
      </c>
      <c r="Z9" s="54">
        <v>0</v>
      </c>
      <c r="AA9" s="54">
        <v>0</v>
      </c>
      <c r="AB9" s="54">
        <v>0</v>
      </c>
      <c r="AC9" s="54">
        <v>0</v>
      </c>
      <c r="AD9" s="54">
        <v>0</v>
      </c>
      <c r="AE9" s="54">
        <v>0</v>
      </c>
      <c r="AF9" s="54">
        <v>0</v>
      </c>
      <c r="AG9" s="55">
        <v>0</v>
      </c>
      <c r="AH9" s="78" t="s">
        <v>7</v>
      </c>
      <c r="AJ9" s="54">
        <f>I9-H9</f>
        <v>-78.067000000000007</v>
      </c>
      <c r="AK9" s="54">
        <f t="shared" si="2"/>
        <v>-78.932999999999993</v>
      </c>
      <c r="AL9" s="54">
        <f t="shared" si="3"/>
        <v>-60</v>
      </c>
      <c r="AM9" s="54">
        <f>L9-K9</f>
        <v>-43</v>
      </c>
      <c r="AN9" s="54">
        <f>M9-L9</f>
        <v>-25.253399999999999</v>
      </c>
      <c r="AO9" s="54">
        <f>N9-M9</f>
        <v>35.253399999999999</v>
      </c>
      <c r="AP9" s="54">
        <f>O9</f>
        <v>-61</v>
      </c>
      <c r="AQ9" s="54">
        <f>P9-O9</f>
        <v>-60</v>
      </c>
      <c r="AR9" s="54">
        <f>Q9-P9</f>
        <v>-61</v>
      </c>
      <c r="AS9" s="54">
        <f>R9-Q9</f>
        <v>-61</v>
      </c>
      <c r="AT9" s="54">
        <f t="shared" si="4"/>
        <v>-1</v>
      </c>
      <c r="AU9" s="54">
        <f>T9-S9</f>
        <v>0</v>
      </c>
      <c r="AV9" s="54">
        <f>U9-T9</f>
        <v>-1</v>
      </c>
      <c r="AW9" s="54">
        <f>V9-U9</f>
        <v>-1</v>
      </c>
      <c r="AX9" s="54">
        <f t="shared" si="5"/>
        <v>0</v>
      </c>
      <c r="AY9" s="54">
        <f t="shared" si="1"/>
        <v>0</v>
      </c>
      <c r="AZ9" s="54">
        <f>Y9-X9</f>
        <v>0</v>
      </c>
      <c r="BA9" s="54">
        <f>Z9-Y9</f>
        <v>0</v>
      </c>
      <c r="BB9" s="54">
        <f t="shared" si="6"/>
        <v>0</v>
      </c>
      <c r="BC9" s="54">
        <f>AB9-AA9</f>
        <v>0</v>
      </c>
      <c r="BD9" s="54">
        <f>AC9-AB9</f>
        <v>0</v>
      </c>
      <c r="BE9" s="54">
        <f>AD9-AC9</f>
        <v>0</v>
      </c>
      <c r="BF9" s="54">
        <f t="shared" si="7"/>
        <v>0</v>
      </c>
      <c r="BG9" s="54">
        <f t="shared" si="8"/>
        <v>0</v>
      </c>
      <c r="BH9" s="55">
        <f t="shared" si="8"/>
        <v>0</v>
      </c>
    </row>
    <row r="10" spans="2:60" s="10" customFormat="1" ht="15" thickBot="1" x14ac:dyDescent="0.3">
      <c r="B10" s="64"/>
      <c r="D10" s="40" t="s">
        <v>35</v>
      </c>
      <c r="E10" s="57">
        <f>SUM(E6:E9)</f>
        <v>-7042</v>
      </c>
      <c r="F10" s="57">
        <f>SUM(F6:F9)</f>
        <v>-6229.9020976889942</v>
      </c>
      <c r="G10" s="57">
        <f>SUM(G6:G9)</f>
        <v>-16346</v>
      </c>
      <c r="H10" s="57">
        <f t="shared" ref="H10:Q10" si="10">SUM(H6:H9)</f>
        <v>-2660</v>
      </c>
      <c r="I10" s="57">
        <f t="shared" si="10"/>
        <v>-5037.0967525568085</v>
      </c>
      <c r="J10" s="57">
        <f t="shared" si="10"/>
        <v>-7890</v>
      </c>
      <c r="K10" s="57">
        <f t="shared" si="10"/>
        <v>-161</v>
      </c>
      <c r="L10" s="57">
        <f t="shared" si="10"/>
        <v>-3006</v>
      </c>
      <c r="M10" s="57">
        <f t="shared" si="10"/>
        <v>-5209.2778021447948</v>
      </c>
      <c r="N10" s="57">
        <f t="shared" si="10"/>
        <v>-7210</v>
      </c>
      <c r="O10" s="57">
        <f t="shared" si="10"/>
        <v>75</v>
      </c>
      <c r="P10" s="57">
        <f t="shared" si="10"/>
        <v>-2371</v>
      </c>
      <c r="Q10" s="57">
        <f t="shared" si="10"/>
        <v>-4704</v>
      </c>
      <c r="R10" s="57">
        <f t="shared" ref="R10:W10" si="11">SUM(R6:R9)</f>
        <v>-7386</v>
      </c>
      <c r="S10" s="57">
        <f t="shared" si="11"/>
        <v>-2386</v>
      </c>
      <c r="T10" s="57">
        <f t="shared" si="11"/>
        <v>-4659</v>
      </c>
      <c r="U10" s="57">
        <f t="shared" si="11"/>
        <v>-7113</v>
      </c>
      <c r="V10" s="57">
        <f t="shared" si="11"/>
        <v>-10990</v>
      </c>
      <c r="W10" s="57">
        <f t="shared" si="11"/>
        <v>-1760.696874072798</v>
      </c>
      <c r="X10" s="57">
        <f t="shared" ref="X10:Z10" si="12">SUM(X6:X9)</f>
        <v>-3548.281786954215</v>
      </c>
      <c r="Y10" s="57">
        <f t="shared" si="12"/>
        <v>-5370.0579507839948</v>
      </c>
      <c r="Z10" s="57">
        <f t="shared" si="12"/>
        <v>-7315.2481049993294</v>
      </c>
      <c r="AA10" s="57">
        <f t="shared" ref="AA10:AB10" si="13">SUM(AA6:AA9)</f>
        <v>-1560.2569658116399</v>
      </c>
      <c r="AB10" s="57">
        <f t="shared" si="13"/>
        <v>-3240.3976228577185</v>
      </c>
      <c r="AC10" s="57">
        <f t="shared" ref="AC10:AE10" si="14">SUM(AC6:AC9)</f>
        <v>-4626.8404459016392</v>
      </c>
      <c r="AD10" s="57">
        <f t="shared" si="14"/>
        <v>-5287.327939131359</v>
      </c>
      <c r="AE10" s="57">
        <f t="shared" si="14"/>
        <v>-1225.4377150285786</v>
      </c>
      <c r="AF10" s="57">
        <f t="shared" ref="AF10:AG10" si="15">SUM(AF6:AF9)</f>
        <v>-2860.9269107372147</v>
      </c>
      <c r="AG10" s="58">
        <f t="shared" si="15"/>
        <v>-4185.6450818043149</v>
      </c>
      <c r="AH10" s="94">
        <f>-(AG10/AC10-1)</f>
        <v>9.5355646959498275E-2</v>
      </c>
      <c r="AJ10" s="57">
        <f t="shared" ref="AJ10:AR10" si="16">SUM(AJ6:AJ9)</f>
        <v>-2377.0967525568085</v>
      </c>
      <c r="AK10" s="57">
        <f t="shared" si="16"/>
        <v>-2852.9032474431915</v>
      </c>
      <c r="AL10" s="57">
        <f t="shared" si="16"/>
        <v>-161</v>
      </c>
      <c r="AM10" s="57">
        <f t="shared" si="16"/>
        <v>-2845</v>
      </c>
      <c r="AN10" s="57">
        <f>SUM(AN6:AN9)</f>
        <v>-2203.2778021447953</v>
      </c>
      <c r="AO10" s="57">
        <f t="shared" si="16"/>
        <v>-2000.7221978552047</v>
      </c>
      <c r="AP10" s="57">
        <f t="shared" si="16"/>
        <v>75</v>
      </c>
      <c r="AQ10" s="57">
        <f t="shared" si="16"/>
        <v>-2446</v>
      </c>
      <c r="AR10" s="57">
        <f t="shared" si="16"/>
        <v>-2333</v>
      </c>
      <c r="AS10" s="57">
        <f t="shared" ref="AS10:AX10" si="17">SUM(AS6:AS9)</f>
        <v>-2682</v>
      </c>
      <c r="AT10" s="57">
        <f t="shared" si="17"/>
        <v>-2386</v>
      </c>
      <c r="AU10" s="57">
        <f t="shared" si="17"/>
        <v>-2273</v>
      </c>
      <c r="AV10" s="57">
        <f t="shared" si="17"/>
        <v>-2454</v>
      </c>
      <c r="AW10" s="57">
        <f t="shared" si="17"/>
        <v>-3877</v>
      </c>
      <c r="AX10" s="57">
        <f t="shared" si="17"/>
        <v>-1760.696874072798</v>
      </c>
      <c r="AY10" s="57">
        <f t="shared" si="1"/>
        <v>-1787.584912881417</v>
      </c>
      <c r="AZ10" s="57">
        <f>Y10-X10</f>
        <v>-1821.7761638297798</v>
      </c>
      <c r="BA10" s="57">
        <f>Z10-Y10</f>
        <v>-1945.1901542153346</v>
      </c>
      <c r="BB10" s="57">
        <f t="shared" ref="BB10:BC10" si="18">SUM(BB6:BB9)</f>
        <v>-1560.2569658116399</v>
      </c>
      <c r="BC10" s="57">
        <f t="shared" si="18"/>
        <v>-1680.1406570460786</v>
      </c>
      <c r="BD10" s="57">
        <f t="shared" ref="BD10:BH10" si="19">SUM(BD6:BD9)</f>
        <v>-1386.4428230439207</v>
      </c>
      <c r="BE10" s="57">
        <f t="shared" si="19"/>
        <v>-660.4874932297198</v>
      </c>
      <c r="BF10" s="57">
        <f t="shared" si="19"/>
        <v>-1225.4377150285786</v>
      </c>
      <c r="BG10" s="57">
        <f t="shared" si="19"/>
        <v>-1635.4891957086361</v>
      </c>
      <c r="BH10" s="58">
        <f t="shared" si="19"/>
        <v>-1324.7181710671002</v>
      </c>
    </row>
    <row r="11" spans="2:60" s="10" customFormat="1" ht="9" customHeight="1" x14ac:dyDescent="0.25">
      <c r="D11" s="3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62"/>
      <c r="AJ11" s="61"/>
      <c r="AK11" s="61"/>
      <c r="AL11" s="61"/>
      <c r="AM11" s="61"/>
      <c r="AN11" s="61"/>
      <c r="AO11" s="61"/>
      <c r="AP11" s="61"/>
      <c r="AQ11" s="61"/>
    </row>
    <row r="12" spans="2:60" s="10" customFormat="1" x14ac:dyDescent="0.25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27" t="s">
        <v>29</v>
      </c>
      <c r="AJ12" s="19"/>
      <c r="AK12" s="19"/>
      <c r="AL12" s="19"/>
      <c r="AM12" s="19"/>
      <c r="AN12" s="19"/>
      <c r="AO12" s="19"/>
      <c r="AP12" s="19"/>
      <c r="AQ12" s="19"/>
      <c r="AT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 t="s">
        <v>29</v>
      </c>
    </row>
    <row r="13" spans="2:60" s="10" customFormat="1" x14ac:dyDescent="0.25"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19"/>
      <c r="AJ13" s="19"/>
      <c r="AK13" s="19"/>
      <c r="AL13" s="19"/>
      <c r="AM13" s="19"/>
      <c r="AN13" s="19"/>
      <c r="AO13" s="19"/>
      <c r="AP13" s="19"/>
      <c r="AQ13" s="19"/>
    </row>
    <row r="14" spans="2:60" s="10" customFormat="1" x14ac:dyDescent="0.25">
      <c r="D14" s="3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62"/>
      <c r="AJ14" s="61"/>
      <c r="AK14" s="61"/>
      <c r="AL14" s="61"/>
      <c r="AM14" s="61"/>
      <c r="AN14" s="61"/>
      <c r="AO14" s="61"/>
      <c r="AP14" s="61"/>
      <c r="AQ14" s="61"/>
    </row>
    <row r="15" spans="2:60" s="10" customFormat="1" ht="15" thickBot="1" x14ac:dyDescent="0.3">
      <c r="D15" s="23"/>
      <c r="E15" s="45" t="s">
        <v>6</v>
      </c>
      <c r="F15" s="45" t="s">
        <v>114</v>
      </c>
      <c r="G15" s="45" t="s">
        <v>3</v>
      </c>
      <c r="H15" s="45" t="s">
        <v>115</v>
      </c>
      <c r="I15" s="45" t="s">
        <v>116</v>
      </c>
      <c r="J15" s="45" t="s">
        <v>4</v>
      </c>
      <c r="K15" s="45" t="s">
        <v>117</v>
      </c>
      <c r="L15" s="45" t="s">
        <v>118</v>
      </c>
      <c r="M15" s="45" t="s">
        <v>119</v>
      </c>
      <c r="N15" s="45" t="s">
        <v>14</v>
      </c>
      <c r="O15" s="45" t="s">
        <v>120</v>
      </c>
      <c r="P15" s="45" t="s">
        <v>121</v>
      </c>
      <c r="Q15" s="45" t="s">
        <v>122</v>
      </c>
      <c r="R15" s="45" t="s">
        <v>16</v>
      </c>
      <c r="S15" s="45" t="s">
        <v>17</v>
      </c>
      <c r="T15" s="45" t="s">
        <v>87</v>
      </c>
      <c r="U15" s="45" t="s">
        <v>91</v>
      </c>
      <c r="V15" s="45" t="s">
        <v>94</v>
      </c>
      <c r="W15" s="45" t="s">
        <v>190</v>
      </c>
      <c r="X15" s="45" t="s">
        <v>215</v>
      </c>
      <c r="Y15" s="45" t="s">
        <v>217</v>
      </c>
      <c r="Z15" s="45" t="s">
        <v>219</v>
      </c>
      <c r="AA15" s="45" t="s">
        <v>221</v>
      </c>
      <c r="AB15" s="45" t="s">
        <v>224</v>
      </c>
      <c r="AC15" s="45" t="s">
        <v>227</v>
      </c>
      <c r="AD15" s="45" t="s">
        <v>229</v>
      </c>
      <c r="AE15" s="45" t="s">
        <v>233</v>
      </c>
      <c r="AF15" s="45" t="s">
        <v>234</v>
      </c>
      <c r="AG15" s="73" t="s">
        <v>237</v>
      </c>
      <c r="AH15" s="98" t="s">
        <v>2</v>
      </c>
      <c r="AJ15" s="45" t="s">
        <v>123</v>
      </c>
      <c r="AK15" s="45" t="s">
        <v>124</v>
      </c>
      <c r="AL15" s="45" t="s">
        <v>125</v>
      </c>
      <c r="AM15" s="45" t="s">
        <v>126</v>
      </c>
      <c r="AN15" s="45" t="s">
        <v>127</v>
      </c>
      <c r="AO15" s="45" t="s">
        <v>128</v>
      </c>
      <c r="AP15" s="45" t="s">
        <v>129</v>
      </c>
      <c r="AQ15" s="45" t="s">
        <v>130</v>
      </c>
      <c r="AR15" s="45" t="s">
        <v>131</v>
      </c>
      <c r="AS15" s="45" t="s">
        <v>132</v>
      </c>
      <c r="AT15" s="45" t="s">
        <v>41</v>
      </c>
      <c r="AU15" s="45" t="s">
        <v>88</v>
      </c>
      <c r="AV15" s="45" t="s">
        <v>92</v>
      </c>
      <c r="AW15" s="45" t="s">
        <v>93</v>
      </c>
      <c r="AX15" s="45" t="s">
        <v>191</v>
      </c>
      <c r="AY15" s="45" t="s">
        <v>216</v>
      </c>
      <c r="AZ15" s="45" t="s">
        <v>218</v>
      </c>
      <c r="BA15" s="45" t="s">
        <v>220</v>
      </c>
      <c r="BB15" s="45" t="s">
        <v>222</v>
      </c>
      <c r="BC15" s="45" t="s">
        <v>225</v>
      </c>
      <c r="BD15" s="45" t="s">
        <v>228</v>
      </c>
      <c r="BE15" s="45" t="s">
        <v>230</v>
      </c>
      <c r="BF15" s="45" t="s">
        <v>231</v>
      </c>
      <c r="BG15" s="45" t="s">
        <v>235</v>
      </c>
      <c r="BH15" s="73" t="s">
        <v>238</v>
      </c>
    </row>
    <row r="16" spans="2:60" s="10" customFormat="1" x14ac:dyDescent="0.25">
      <c r="D16" s="46" t="s">
        <v>39</v>
      </c>
      <c r="E16" s="47">
        <f>-E7/E6</f>
        <v>1.3348858872845832</v>
      </c>
      <c r="F16" s="47">
        <f>-F7/F6</f>
        <v>1.1539244024667075</v>
      </c>
      <c r="G16" s="47">
        <f>-G7/G6</f>
        <v>10.502673796791443</v>
      </c>
      <c r="H16" s="47">
        <f t="shared" ref="H16:P16" si="20">-H7/H6</f>
        <v>1.0763561924257932</v>
      </c>
      <c r="I16" s="47">
        <f t="shared" si="20"/>
        <v>1.0371116968182392</v>
      </c>
      <c r="J16" s="47">
        <f t="shared" si="20"/>
        <v>0.89118136439267892</v>
      </c>
      <c r="K16" s="47">
        <f t="shared" si="20"/>
        <v>1.0317408376963351</v>
      </c>
      <c r="L16" s="47">
        <f t="shared" si="20"/>
        <v>1.0529801324503312</v>
      </c>
      <c r="M16" s="47">
        <f t="shared" si="20"/>
        <v>0.98689759742035432</v>
      </c>
      <c r="N16" s="47">
        <f t="shared" si="20"/>
        <v>0.86449502703424341</v>
      </c>
      <c r="O16" s="47">
        <f t="shared" si="20"/>
        <v>1.0119872136387853</v>
      </c>
      <c r="P16" s="47">
        <f t="shared" si="20"/>
        <v>0.98948751642575561</v>
      </c>
      <c r="Q16" s="47">
        <f t="shared" ref="Q16:V16" si="21">-Q7/Q6</f>
        <v>0.91007256392536284</v>
      </c>
      <c r="R16" s="47">
        <f t="shared" si="21"/>
        <v>0.86767646167827928</v>
      </c>
      <c r="S16" s="47">
        <f t="shared" si="21"/>
        <v>0.95102448775612192</v>
      </c>
      <c r="T16" s="47">
        <f t="shared" si="21"/>
        <v>0.93661622426196978</v>
      </c>
      <c r="U16" s="47">
        <f t="shared" si="21"/>
        <v>0.88290724352671257</v>
      </c>
      <c r="V16" s="47">
        <f t="shared" si="21"/>
        <v>0.89767153058056504</v>
      </c>
      <c r="W16" s="47">
        <f t="shared" ref="W16:Y16" si="22">-W7/W6</f>
        <v>0.88268193680051688</v>
      </c>
      <c r="X16" s="47">
        <f t="shared" ref="X16" si="23">-X7/X6</f>
        <v>0.854493816020926</v>
      </c>
      <c r="Y16" s="47">
        <f t="shared" si="22"/>
        <v>0.82162055019470281</v>
      </c>
      <c r="Z16" s="47">
        <f t="shared" ref="Z16:AA16" si="24">-Z7/Z6</f>
        <v>0.81552451923796387</v>
      </c>
      <c r="AA16" s="47">
        <f t="shared" si="24"/>
        <v>0.8027400579438172</v>
      </c>
      <c r="AB16" s="47">
        <f t="shared" ref="AB16:AE16" si="25">-AB7/AB6</f>
        <v>0.83404230018173564</v>
      </c>
      <c r="AC16" s="47">
        <f t="shared" si="25"/>
        <v>0.79824657460240256</v>
      </c>
      <c r="AD16" s="47">
        <f t="shared" si="25"/>
        <v>0.70794363701135721</v>
      </c>
      <c r="AE16" s="47">
        <f t="shared" si="25"/>
        <v>0.79687617302274183</v>
      </c>
      <c r="AF16" s="47">
        <f t="shared" ref="AF16:AG16" si="26">-AF7/AF6</f>
        <v>0.84091717885538786</v>
      </c>
      <c r="AG16" s="48">
        <f t="shared" si="26"/>
        <v>0.83792021721754073</v>
      </c>
      <c r="AH16" s="68">
        <f>(ROUND(AG16,3)-ROUND(AC16,3))*100</f>
        <v>3.9999999999999925</v>
      </c>
      <c r="AJ16" s="47">
        <f t="shared" ref="AJ16" si="27">-AJ7/AJ6</f>
        <v>0.96591350455535263</v>
      </c>
      <c r="AK16" s="47">
        <f>-AK7/AK6</f>
        <v>0.64226009777388748</v>
      </c>
      <c r="AL16" s="47">
        <f t="shared" ref="AL16:AV16" si="28">-AL7/AL6</f>
        <v>1.0317408376963351</v>
      </c>
      <c r="AM16" s="47">
        <f t="shared" si="28"/>
        <v>1.0727328058429701</v>
      </c>
      <c r="AN16" s="47">
        <f t="shared" si="28"/>
        <v>0.86779007980625744</v>
      </c>
      <c r="AO16" s="47">
        <f t="shared" si="28"/>
        <v>0.62877633560733215</v>
      </c>
      <c r="AP16" s="47">
        <f t="shared" si="28"/>
        <v>1.0119872136387853</v>
      </c>
      <c r="AQ16" s="47">
        <f t="shared" si="28"/>
        <v>0.96758298755186722</v>
      </c>
      <c r="AR16" s="47">
        <f t="shared" si="28"/>
        <v>0.75769036812909729</v>
      </c>
      <c r="AS16" s="47">
        <f t="shared" si="28"/>
        <v>0.76810712111990265</v>
      </c>
      <c r="AT16" s="47">
        <f t="shared" si="28"/>
        <v>0.95102448775612192</v>
      </c>
      <c r="AU16" s="47">
        <f t="shared" si="28"/>
        <v>0.92241379310344829</v>
      </c>
      <c r="AV16" s="47">
        <f t="shared" si="28"/>
        <v>0.7783679381941091</v>
      </c>
      <c r="AW16" s="47">
        <f t="shared" ref="AW16:AX16" si="29">-AW7/AW6</f>
        <v>0.94386054857728785</v>
      </c>
      <c r="AX16" s="47">
        <f t="shared" si="29"/>
        <v>0.88268193680051688</v>
      </c>
      <c r="AY16" s="47">
        <f t="shared" ref="AY16" si="30">-AY7/AY6</f>
        <v>0.82686861364364206</v>
      </c>
      <c r="AZ16" s="47">
        <f t="shared" ref="AZ16:BB16" si="31">-AZ7/AZ6</f>
        <v>0.75842643416778288</v>
      </c>
      <c r="BA16" s="47">
        <f t="shared" ref="BA16" si="32">-BA7/BA6</f>
        <v>0.79838467495504162</v>
      </c>
      <c r="BB16" s="47">
        <f t="shared" si="31"/>
        <v>0.8027400579438172</v>
      </c>
      <c r="BC16" s="47">
        <f t="shared" ref="BC16:BD16" si="33">-BC7/BC6</f>
        <v>0.86429577934523816</v>
      </c>
      <c r="BD16" s="47">
        <f t="shared" si="33"/>
        <v>0.73112932228218852</v>
      </c>
      <c r="BE16" s="47">
        <f t="shared" ref="BE16:BF16" si="34">-BE7/BE6</f>
        <v>0.4874306976307915</v>
      </c>
      <c r="BF16" s="47">
        <f t="shared" si="34"/>
        <v>0.79687617302274183</v>
      </c>
      <c r="BG16" s="47">
        <f t="shared" ref="BG16:BH16" si="35">-BG7/BG6</f>
        <v>0.88363823496941263</v>
      </c>
      <c r="BH16" s="48">
        <f t="shared" si="35"/>
        <v>0.83219666077756116</v>
      </c>
    </row>
    <row r="17" spans="4:60" s="10" customFormat="1" ht="15" thickBot="1" x14ac:dyDescent="0.3">
      <c r="D17" s="46" t="s">
        <v>40</v>
      </c>
      <c r="E17" s="47">
        <f>-(E8+E9)/E6</f>
        <v>2.9450395901257567</v>
      </c>
      <c r="F17" s="47">
        <f>-(F8+F9)/F6</f>
        <v>1.1549231150418482</v>
      </c>
      <c r="G17" s="47">
        <f>-(G8+G9)/G6</f>
        <v>12.350267379679144</v>
      </c>
      <c r="H17" s="47">
        <f t="shared" ref="H17:Q17" si="36">-(H8+H9)/H6</f>
        <v>0.46816786079836231</v>
      </c>
      <c r="I17" s="47">
        <f t="shared" si="36"/>
        <v>0.62762204508585362</v>
      </c>
      <c r="J17" s="47">
        <f t="shared" si="36"/>
        <v>0.7652246256239601</v>
      </c>
      <c r="K17" s="47">
        <f t="shared" si="36"/>
        <v>2.0942408376963352E-2</v>
      </c>
      <c r="L17" s="47">
        <f t="shared" si="36"/>
        <v>0.42100283822138129</v>
      </c>
      <c r="M17" s="47">
        <f t="shared" si="36"/>
        <v>0.54139289983316363</v>
      </c>
      <c r="N17" s="47">
        <f t="shared" si="36"/>
        <v>0.61678125625792668</v>
      </c>
      <c r="O17" s="47">
        <f t="shared" si="36"/>
        <v>-3.1965903036760786E-2</v>
      </c>
      <c r="P17" s="47">
        <f t="shared" si="36"/>
        <v>0.32207621550591325</v>
      </c>
      <c r="Q17" s="47">
        <f t="shared" si="36"/>
        <v>0.49628541810642707</v>
      </c>
      <c r="R17" s="47">
        <f t="shared" ref="R17:W17" si="37">-(R8+R9)/R6</f>
        <v>0.57982429566797944</v>
      </c>
      <c r="S17" s="47">
        <f t="shared" si="37"/>
        <v>0.6451774112943528</v>
      </c>
      <c r="T17" s="47">
        <f t="shared" si="37"/>
        <v>0.64128007938476805</v>
      </c>
      <c r="U17" s="47">
        <f t="shared" si="37"/>
        <v>0.69993444772205837</v>
      </c>
      <c r="V17" s="47">
        <f t="shared" si="37"/>
        <v>0.78472524060850668</v>
      </c>
      <c r="W17" s="47">
        <f t="shared" si="37"/>
        <v>0.52482783379945019</v>
      </c>
      <c r="X17" s="47">
        <f t="shared" ref="X17:Y17" si="38">-(X8+X9)/X6</f>
        <v>0.55198612762946075</v>
      </c>
      <c r="Y17" s="47">
        <f t="shared" si="38"/>
        <v>0.58304914319709322</v>
      </c>
      <c r="Z17" s="47">
        <f t="shared" ref="Z17:AA17" si="39">-(Z8+Z9)/Z6</f>
        <v>0.59110472029711469</v>
      </c>
      <c r="AA17" s="47">
        <f t="shared" si="39"/>
        <v>0.52516388270810588</v>
      </c>
      <c r="AB17" s="47">
        <f t="shared" ref="AB17:AE17" si="40">-(AB8+AB9)/AB6</f>
        <v>0.50065769891269374</v>
      </c>
      <c r="AC17" s="47">
        <f t="shared" si="40"/>
        <v>0.51343128537015859</v>
      </c>
      <c r="AD17" s="47">
        <f t="shared" si="40"/>
        <v>0.54474665707441983</v>
      </c>
      <c r="AE17" s="47">
        <f t="shared" si="40"/>
        <v>0.42435339426739793</v>
      </c>
      <c r="AF17" s="47">
        <f t="shared" ref="AF17:AG17" si="41">-(AF8+AF9)/AF6</f>
        <v>0.41339713577152437</v>
      </c>
      <c r="AG17" s="48">
        <f t="shared" si="41"/>
        <v>0.40628229430439505</v>
      </c>
      <c r="AH17" s="68">
        <f>(ROUND(AG17,3)-ROUND(AC17,3))*100</f>
        <v>-10.7</v>
      </c>
      <c r="AJ17" s="47">
        <f t="shared" ref="AJ17" si="42">-(AJ8+AJ9)/AJ6</f>
        <v>0.91690719181194136</v>
      </c>
      <c r="AK17" s="47">
        <f>-(AK8+AK9)/AK6</f>
        <v>0.99994079510182987</v>
      </c>
      <c r="AL17" s="47">
        <f t="shared" ref="AL17:AV17" si="43">-(AL8+AL9)/AL6</f>
        <v>2.0942408376963352E-2</v>
      </c>
      <c r="AM17" s="47">
        <f t="shared" si="43"/>
        <v>0.79306147291539864</v>
      </c>
      <c r="AN17" s="47">
        <f t="shared" si="43"/>
        <v>0.75838459631519006</v>
      </c>
      <c r="AO17" s="47">
        <f t="shared" si="43"/>
        <v>0.76196157942610032</v>
      </c>
      <c r="AP17" s="47">
        <f t="shared" si="43"/>
        <v>-3.1965903036760786E-2</v>
      </c>
      <c r="AQ17" s="47">
        <f t="shared" si="43"/>
        <v>0.66675311203319498</v>
      </c>
      <c r="AR17" s="47">
        <f t="shared" si="43"/>
        <v>0.83055975794251136</v>
      </c>
      <c r="AS17" s="47">
        <f t="shared" si="43"/>
        <v>0.77601947656725501</v>
      </c>
      <c r="AT17" s="47">
        <f t="shared" si="43"/>
        <v>0.6451774112943528</v>
      </c>
      <c r="AU17" s="47">
        <f t="shared" si="43"/>
        <v>0.63743842364532022</v>
      </c>
      <c r="AV17" s="47">
        <f t="shared" si="43"/>
        <v>0.81409946885562534</v>
      </c>
      <c r="AW17" s="47">
        <f t="shared" ref="AW17:AX17" si="44">-(AW8+AW9)/AW6</f>
        <v>1.0499871827736478</v>
      </c>
      <c r="AX17" s="47">
        <f t="shared" si="44"/>
        <v>0.52482783379945019</v>
      </c>
      <c r="AY17" s="47">
        <f t="shared" ref="AY17" si="45">-(AY8+AY9)/AY6</f>
        <v>0.57860206876091036</v>
      </c>
      <c r="AZ17" s="47">
        <f t="shared" ref="AZ17:BB17" si="46">-(AZ8+AZ9)/AZ6</f>
        <v>0.64276331398571918</v>
      </c>
      <c r="BA17" s="47">
        <f t="shared" ref="BA17" si="47">-(BA8+BA9)/BA6</f>
        <v>0.61375410283524079</v>
      </c>
      <c r="BB17" s="47">
        <f t="shared" si="46"/>
        <v>0.52516388270810588</v>
      </c>
      <c r="BC17" s="47">
        <f t="shared" ref="BC17:BD17" si="48">-(BC8+BC9)/BC6</f>
        <v>0.47697258028137213</v>
      </c>
      <c r="BD17" s="47">
        <f t="shared" si="48"/>
        <v>0.53738185520564552</v>
      </c>
      <c r="BE17" s="47">
        <f t="shared" ref="BE17:BF17" si="49">-(BE8+BE9)/BE6</f>
        <v>0.62121642479752881</v>
      </c>
      <c r="BF17" s="47">
        <f t="shared" si="49"/>
        <v>0.42435339426739793</v>
      </c>
      <c r="BG17" s="47">
        <f t="shared" ref="BG17:BH17" si="50">-(BG8+BG9)/BG6</f>
        <v>0.4027692464862388</v>
      </c>
      <c r="BH17" s="48">
        <f t="shared" si="50"/>
        <v>0.39269446715827455</v>
      </c>
    </row>
    <row r="18" spans="4:60" s="10" customFormat="1" ht="15" thickBot="1" x14ac:dyDescent="0.3">
      <c r="D18" s="40" t="s">
        <v>36</v>
      </c>
      <c r="E18" s="49">
        <f>-(E7+E8+E9)/E6</f>
        <v>4.2799254774103401</v>
      </c>
      <c r="F18" s="49">
        <f>-(F7+F8+F9)/F6</f>
        <v>2.3088475175085561</v>
      </c>
      <c r="G18" s="49">
        <f>-(G7+G8+G9)/G6</f>
        <v>22.852941176470587</v>
      </c>
      <c r="H18" s="49">
        <f t="shared" ref="H18:Q18" si="51">-(H7+H8+H9)/H6</f>
        <v>1.5445240532241555</v>
      </c>
      <c r="I18" s="49">
        <f t="shared" si="51"/>
        <v>1.6647337419040926</v>
      </c>
      <c r="J18" s="49">
        <f t="shared" si="51"/>
        <v>1.656405990016639</v>
      </c>
      <c r="K18" s="49">
        <f t="shared" si="51"/>
        <v>1.0526832460732984</v>
      </c>
      <c r="L18" s="49">
        <f t="shared" si="51"/>
        <v>1.4739829706717125</v>
      </c>
      <c r="M18" s="49">
        <f t="shared" si="51"/>
        <v>1.5282904972535178</v>
      </c>
      <c r="N18" s="49">
        <f t="shared" si="51"/>
        <v>1.48127628329217</v>
      </c>
      <c r="O18" s="49">
        <f t="shared" si="51"/>
        <v>0.98002131060202446</v>
      </c>
      <c r="P18" s="49">
        <f t="shared" si="51"/>
        <v>1.3115637319316689</v>
      </c>
      <c r="Q18" s="49">
        <f t="shared" si="51"/>
        <v>1.40635798203179</v>
      </c>
      <c r="R18" s="49">
        <f t="shared" ref="R18:W18" si="52">-(R7+R8+R9)/R6</f>
        <v>1.4475007573462586</v>
      </c>
      <c r="S18" s="49">
        <f t="shared" si="52"/>
        <v>1.5962018990504747</v>
      </c>
      <c r="T18" s="49">
        <f t="shared" si="52"/>
        <v>1.5778963036467377</v>
      </c>
      <c r="U18" s="49">
        <f t="shared" si="52"/>
        <v>1.5828416912487708</v>
      </c>
      <c r="V18" s="49">
        <f t="shared" si="52"/>
        <v>1.6823967711890717</v>
      </c>
      <c r="W18" s="49">
        <f t="shared" si="52"/>
        <v>1.4075097705999671</v>
      </c>
      <c r="X18" s="49">
        <f t="shared" ref="X18:Y18" si="53">-(X7+X8+X9)/X6</f>
        <v>1.4064799436503868</v>
      </c>
      <c r="Y18" s="49">
        <f t="shared" si="53"/>
        <v>1.4046696933917961</v>
      </c>
      <c r="Z18" s="49">
        <f t="shared" ref="Z18:AA18" si="54">-(Z7+Z8+Z9)/Z6</f>
        <v>1.4066292395350786</v>
      </c>
      <c r="AA18" s="49">
        <f t="shared" si="54"/>
        <v>1.3279039406519231</v>
      </c>
      <c r="AB18" s="49">
        <f t="shared" ref="AB18:AE18" si="55">-(AB7+AB8+AB9)/AB6</f>
        <v>1.3346999990944295</v>
      </c>
      <c r="AC18" s="49">
        <f t="shared" si="55"/>
        <v>1.3116778599725611</v>
      </c>
      <c r="AD18" s="49">
        <f t="shared" si="55"/>
        <v>1.2526902940857771</v>
      </c>
      <c r="AE18" s="49">
        <f t="shared" si="55"/>
        <v>1.2212295672901399</v>
      </c>
      <c r="AF18" s="49">
        <f t="shared" ref="AF18:AG18" si="56">-(AF7+AF8+AF9)/AF6</f>
        <v>1.2543143146269122</v>
      </c>
      <c r="AG18" s="50">
        <f t="shared" si="56"/>
        <v>1.2442025115219359</v>
      </c>
      <c r="AH18" s="82">
        <f>(ROUND(AG18,3)-ROUND(AC18,3))*100</f>
        <v>-6.800000000000006</v>
      </c>
      <c r="AJ18" s="49">
        <f t="shared" ref="AJ18" si="57">-(AJ7+AJ8+AJ9)/AJ6</f>
        <v>1.882820696367294</v>
      </c>
      <c r="AK18" s="49">
        <f>-(AK7+AK8+AK9)/AK6</f>
        <v>1.6422008928757172</v>
      </c>
      <c r="AL18" s="49">
        <f t="shared" ref="AL18:AV18" si="58">-(AL7+AL8+AL9)/AL6</f>
        <v>1.0526832460732984</v>
      </c>
      <c r="AM18" s="49">
        <f t="shared" si="58"/>
        <v>1.8657942787583688</v>
      </c>
      <c r="AN18" s="49">
        <f t="shared" si="58"/>
        <v>1.6261746761214475</v>
      </c>
      <c r="AO18" s="49">
        <f t="shared" si="58"/>
        <v>1.3907379150334325</v>
      </c>
      <c r="AP18" s="49">
        <f t="shared" si="58"/>
        <v>0.98002131060202446</v>
      </c>
      <c r="AQ18" s="49">
        <f t="shared" si="58"/>
        <v>1.6343360995850622</v>
      </c>
      <c r="AR18" s="49">
        <f t="shared" si="58"/>
        <v>1.5882501260716086</v>
      </c>
      <c r="AS18" s="49">
        <f t="shared" si="58"/>
        <v>1.5441265976871577</v>
      </c>
      <c r="AT18" s="49">
        <f t="shared" si="58"/>
        <v>1.5962018990504747</v>
      </c>
      <c r="AU18" s="49">
        <f t="shared" si="58"/>
        <v>1.5598522167487685</v>
      </c>
      <c r="AV18" s="49">
        <f t="shared" si="58"/>
        <v>1.5924674070497344</v>
      </c>
      <c r="AW18" s="49">
        <f t="shared" ref="AW18:AX18" si="59">-(AW7+AW8+AW9)/AW6</f>
        <v>1.9938477313509357</v>
      </c>
      <c r="AX18" s="49">
        <f t="shared" si="59"/>
        <v>1.4075097705999671</v>
      </c>
      <c r="AY18" s="49">
        <f t="shared" ref="AY18" si="60">-(AY7+AY8+AY9)/AY6</f>
        <v>1.4054706824045524</v>
      </c>
      <c r="AZ18" s="49">
        <f t="shared" ref="AZ18:BB18" si="61">-(AZ7+AZ8+AZ9)/AZ6</f>
        <v>1.4011897481535021</v>
      </c>
      <c r="BA18" s="49">
        <f t="shared" ref="BA18" si="62">-(BA7+BA8+BA9)/BA6</f>
        <v>1.4121387777902825</v>
      </c>
      <c r="BB18" s="49">
        <f t="shared" si="61"/>
        <v>1.3279039406519231</v>
      </c>
      <c r="BC18" s="49">
        <f t="shared" ref="BC18:BD18" si="63">-(BC7+BC8+BC9)/BC6</f>
        <v>1.3412683596266102</v>
      </c>
      <c r="BD18" s="49">
        <f t="shared" si="63"/>
        <v>1.2685111774878342</v>
      </c>
      <c r="BE18" s="49">
        <f t="shared" ref="BE18:BF18" si="64">-(BE7+BE8+BE9)/BE6</f>
        <v>1.1086471224283203</v>
      </c>
      <c r="BF18" s="49">
        <f t="shared" si="64"/>
        <v>1.2212295672901399</v>
      </c>
      <c r="BG18" s="49">
        <f t="shared" ref="BG18:BH18" si="65">-(BG7+BG8+BG9)/BG6</f>
        <v>1.2864074814556514</v>
      </c>
      <c r="BH18" s="50">
        <f t="shared" si="65"/>
        <v>1.2248911279358359</v>
      </c>
    </row>
    <row r="19" spans="4:60" s="10" customFormat="1" x14ac:dyDescent="0.25">
      <c r="D19" s="3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43"/>
    </row>
    <row r="20" spans="4:60" s="10" customFormat="1" x14ac:dyDescent="0.25"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0"/>
    </row>
  </sheetData>
  <hyperlinks>
    <hyperlink ref="B2" location="'Suplemento Financiero&gt;&gt;&gt;'!A1" display="ÍNDICE" xr:uid="{30EBA654-9DAA-434F-A276-E33984BD1BF1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E10:AF10" formulaRange="1"/>
    <ignoredError sqref="AL5:AW10 AX5:AX10 BB5:BB9 BF5:BF10" formula="1"/>
    <ignoredError sqref="BF16:BF18" evalErro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DF691-913F-45D4-8055-FCFDB2170FC6}">
  <sheetPr>
    <tabColor theme="2" tint="-9.9978637043366805E-2"/>
  </sheetPr>
  <dimension ref="B1:BH22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45.7109375" style="72" customWidth="1"/>
    <col min="5" max="5" width="11" style="72" customWidth="1"/>
    <col min="6" max="6" width="11" style="72" hidden="1" customWidth="1" outlineLevel="1"/>
    <col min="7" max="7" width="11" style="72" customWidth="1" collapsed="1"/>
    <col min="8" max="9" width="11" style="72" hidden="1" customWidth="1" outlineLevel="1"/>
    <col min="10" max="10" width="11" style="72" customWidth="1" collapsed="1"/>
    <col min="11" max="13" width="11" style="72" hidden="1" customWidth="1" outlineLevel="1"/>
    <col min="14" max="14" width="11" style="72" customWidth="1" collapsed="1"/>
    <col min="15" max="17" width="11" style="72" hidden="1" customWidth="1" outlineLevel="1"/>
    <col min="18" max="18" width="11" style="72" customWidth="1" collapsed="1"/>
    <col min="19" max="20" width="11" style="72" hidden="1" customWidth="1" outlineLevel="1"/>
    <col min="21" max="21" width="11" style="72" hidden="1" customWidth="1" outlineLevel="1" collapsed="1"/>
    <col min="22" max="22" width="11" style="72" customWidth="1" collapsed="1"/>
    <col min="23" max="23" width="11" style="72" hidden="1" customWidth="1" outlineLevel="1"/>
    <col min="24" max="25" width="11" style="72" hidden="1" customWidth="1" outlineLevel="1" collapsed="1"/>
    <col min="26" max="26" width="11" style="72" customWidth="1" collapsed="1"/>
    <col min="27" max="27" width="11" style="72" hidden="1" customWidth="1" outlineLevel="1"/>
    <col min="28" max="28" width="11" style="72" hidden="1" customWidth="1" outlineLevel="1" collapsed="1"/>
    <col min="29" max="29" width="11" style="72" customWidth="1" collapsed="1"/>
    <col min="30" max="30" width="11" style="72" customWidth="1"/>
    <col min="31" max="32" width="11" style="72" hidden="1" customWidth="1" outlineLevel="1"/>
    <col min="33" max="33" width="11" style="72" customWidth="1" collapsed="1"/>
    <col min="34" max="34" width="11" style="72" customWidth="1"/>
    <col min="35" max="35" width="3" style="13" customWidth="1"/>
    <col min="36" max="16384" width="10.85546875" style="72"/>
  </cols>
  <sheetData>
    <row r="1" spans="2:60" ht="16.5" customHeight="1" x14ac:dyDescent="0.2"/>
    <row r="2" spans="2:60" ht="18.75" customHeight="1" thickBot="1" x14ac:dyDescent="0.25">
      <c r="B2" s="11" t="s">
        <v>27</v>
      </c>
      <c r="D2" s="14" t="s">
        <v>147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J2" s="14" t="s">
        <v>34</v>
      </c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</row>
    <row r="4" spans="2:60" s="10" customFormat="1" ht="15" thickBot="1" x14ac:dyDescent="0.3">
      <c r="D4" s="23"/>
      <c r="E4" s="45" t="s">
        <v>6</v>
      </c>
      <c r="F4" s="45" t="s">
        <v>114</v>
      </c>
      <c r="G4" s="45" t="s">
        <v>3</v>
      </c>
      <c r="H4" s="45" t="s">
        <v>115</v>
      </c>
      <c r="I4" s="45" t="s">
        <v>116</v>
      </c>
      <c r="J4" s="45" t="s">
        <v>4</v>
      </c>
      <c r="K4" s="45" t="s">
        <v>117</v>
      </c>
      <c r="L4" s="45" t="s">
        <v>118</v>
      </c>
      <c r="M4" s="45" t="s">
        <v>119</v>
      </c>
      <c r="N4" s="45" t="s">
        <v>14</v>
      </c>
      <c r="O4" s="45" t="s">
        <v>120</v>
      </c>
      <c r="P4" s="45" t="s">
        <v>121</v>
      </c>
      <c r="Q4" s="45" t="s">
        <v>122</v>
      </c>
      <c r="R4" s="45" t="s">
        <v>16</v>
      </c>
      <c r="S4" s="45" t="s">
        <v>17</v>
      </c>
      <c r="T4" s="45" t="s">
        <v>87</v>
      </c>
      <c r="U4" s="45" t="s">
        <v>91</v>
      </c>
      <c r="V4" s="45" t="s">
        <v>94</v>
      </c>
      <c r="W4" s="45" t="s">
        <v>190</v>
      </c>
      <c r="X4" s="45" t="s">
        <v>215</v>
      </c>
      <c r="Y4" s="45" t="s">
        <v>217</v>
      </c>
      <c r="Z4" s="45" t="s">
        <v>219</v>
      </c>
      <c r="AA4" s="45" t="s">
        <v>221</v>
      </c>
      <c r="AB4" s="45" t="s">
        <v>224</v>
      </c>
      <c r="AC4" s="45" t="s">
        <v>227</v>
      </c>
      <c r="AD4" s="45" t="s">
        <v>229</v>
      </c>
      <c r="AE4" s="45" t="s">
        <v>233</v>
      </c>
      <c r="AF4" s="45" t="s">
        <v>234</v>
      </c>
      <c r="AG4" s="73" t="s">
        <v>237</v>
      </c>
      <c r="AH4" s="74" t="s">
        <v>0</v>
      </c>
      <c r="AJ4" s="45" t="s">
        <v>123</v>
      </c>
      <c r="AK4" s="45" t="s">
        <v>124</v>
      </c>
      <c r="AL4" s="45" t="s">
        <v>125</v>
      </c>
      <c r="AM4" s="45" t="s">
        <v>126</v>
      </c>
      <c r="AN4" s="45" t="s">
        <v>127</v>
      </c>
      <c r="AO4" s="45" t="s">
        <v>128</v>
      </c>
      <c r="AP4" s="45" t="s">
        <v>129</v>
      </c>
      <c r="AQ4" s="45" t="s">
        <v>130</v>
      </c>
      <c r="AR4" s="45" t="s">
        <v>131</v>
      </c>
      <c r="AS4" s="45" t="s">
        <v>132</v>
      </c>
      <c r="AT4" s="45" t="s">
        <v>41</v>
      </c>
      <c r="AU4" s="45" t="s">
        <v>88</v>
      </c>
      <c r="AV4" s="45" t="s">
        <v>92</v>
      </c>
      <c r="AW4" s="45" t="s">
        <v>93</v>
      </c>
      <c r="AX4" s="45" t="s">
        <v>191</v>
      </c>
      <c r="AY4" s="45" t="s">
        <v>216</v>
      </c>
      <c r="AZ4" s="45" t="s">
        <v>218</v>
      </c>
      <c r="BA4" s="45" t="s">
        <v>220</v>
      </c>
      <c r="BB4" s="45" t="s">
        <v>222</v>
      </c>
      <c r="BC4" s="45" t="s">
        <v>225</v>
      </c>
      <c r="BD4" s="45" t="s">
        <v>228</v>
      </c>
      <c r="BE4" s="45" t="s">
        <v>230</v>
      </c>
      <c r="BF4" s="45" t="s">
        <v>231</v>
      </c>
      <c r="BG4" s="45" t="s">
        <v>235</v>
      </c>
      <c r="BH4" s="73" t="s">
        <v>238</v>
      </c>
    </row>
    <row r="5" spans="2:60" s="10" customFormat="1" x14ac:dyDescent="0.25">
      <c r="B5" s="64"/>
      <c r="D5" s="31" t="s">
        <v>95</v>
      </c>
      <c r="E5" s="75">
        <v>3733</v>
      </c>
      <c r="F5" s="75">
        <v>2922.9176800000005</v>
      </c>
      <c r="G5" s="75">
        <v>3036</v>
      </c>
      <c r="H5" s="75">
        <v>1455.98549</v>
      </c>
      <c r="I5" s="75">
        <v>1458.5712900000001</v>
      </c>
      <c r="J5" s="75">
        <v>1478</v>
      </c>
      <c r="K5" s="75">
        <v>1349</v>
      </c>
      <c r="L5" s="75">
        <v>1363</v>
      </c>
      <c r="M5" s="75">
        <v>1379.12904</v>
      </c>
      <c r="N5" s="75">
        <v>1397</v>
      </c>
      <c r="O5" s="75">
        <v>1061</v>
      </c>
      <c r="P5" s="75">
        <v>1068</v>
      </c>
      <c r="Q5" s="75">
        <v>1082</v>
      </c>
      <c r="R5" s="75">
        <v>1097</v>
      </c>
      <c r="S5" s="75">
        <v>741</v>
      </c>
      <c r="T5" s="75">
        <v>754</v>
      </c>
      <c r="U5" s="75">
        <v>767</v>
      </c>
      <c r="V5" s="75">
        <v>783</v>
      </c>
      <c r="W5" s="75">
        <v>798.91554000000008</v>
      </c>
      <c r="X5" s="75">
        <v>1032.7888899999998</v>
      </c>
      <c r="Y5" s="75">
        <v>1358.5527999999999</v>
      </c>
      <c r="Z5" s="75">
        <v>1694.0197000000001</v>
      </c>
      <c r="AA5" s="75">
        <v>1375.08116</v>
      </c>
      <c r="AB5" s="75">
        <v>2103.7755200000001</v>
      </c>
      <c r="AC5" s="75">
        <v>3004.66329</v>
      </c>
      <c r="AD5" s="75">
        <v>3945.5780299999997</v>
      </c>
      <c r="AE5" s="75">
        <v>2200.1366600000001</v>
      </c>
      <c r="AF5" s="75">
        <v>3313.0721499999995</v>
      </c>
      <c r="AG5" s="76">
        <v>4517.6101999999992</v>
      </c>
      <c r="AH5" s="77">
        <f>+AG5/AC5-1</f>
        <v>0.50353292997432653</v>
      </c>
      <c r="AJ5" s="75">
        <f>I5-H5</f>
        <v>2.5858000000000629</v>
      </c>
      <c r="AK5" s="75">
        <f>J5-I5</f>
        <v>19.42870999999991</v>
      </c>
      <c r="AL5" s="75">
        <f t="shared" ref="AL5:AL9" si="0">K5</f>
        <v>1349</v>
      </c>
      <c r="AM5" s="75">
        <f>L5-K5</f>
        <v>14</v>
      </c>
      <c r="AN5" s="75">
        <f>M5-L5</f>
        <v>16.129040000000032</v>
      </c>
      <c r="AO5" s="75">
        <f>N5-M5</f>
        <v>17.870959999999968</v>
      </c>
      <c r="AP5" s="75">
        <f t="shared" ref="AP5:AP9" si="1">O5</f>
        <v>1061</v>
      </c>
      <c r="AQ5" s="75">
        <f>P5-O5</f>
        <v>7</v>
      </c>
      <c r="AR5" s="75">
        <f>Q5-P5</f>
        <v>14</v>
      </c>
      <c r="AS5" s="75">
        <f>R5-Q5</f>
        <v>15</v>
      </c>
      <c r="AT5" s="75">
        <f t="shared" ref="AT5:AT10" si="2">S5</f>
        <v>741</v>
      </c>
      <c r="AU5" s="75">
        <f>T5-S5</f>
        <v>13</v>
      </c>
      <c r="AV5" s="75">
        <f>U5-T5</f>
        <v>13</v>
      </c>
      <c r="AW5" s="75">
        <f>V5-U5</f>
        <v>16</v>
      </c>
      <c r="AX5" s="75">
        <f t="shared" ref="AX5:AX10" si="3">W5</f>
        <v>798.91554000000008</v>
      </c>
      <c r="AY5" s="75">
        <f t="shared" ref="AY5:AY11" si="4">X5-W5</f>
        <v>233.87334999999973</v>
      </c>
      <c r="AZ5" s="75">
        <f>Y5-X5</f>
        <v>325.76391000000012</v>
      </c>
      <c r="BA5" s="75">
        <f>Z5-Y5</f>
        <v>335.46690000000012</v>
      </c>
      <c r="BB5" s="75">
        <f t="shared" ref="BB5:BB10" si="5">AA5</f>
        <v>1375.08116</v>
      </c>
      <c r="BC5" s="75">
        <f>AB5-AA5</f>
        <v>728.69436000000019</v>
      </c>
      <c r="BD5" s="75">
        <f>AC5-AB5</f>
        <v>900.88776999999982</v>
      </c>
      <c r="BE5" s="75">
        <f>AD5-AC5</f>
        <v>940.91473999999971</v>
      </c>
      <c r="BF5" s="75">
        <f t="shared" ref="BF5:BF10" si="6">AE5</f>
        <v>2200.1366600000001</v>
      </c>
      <c r="BG5" s="75">
        <f>AF5-AE5</f>
        <v>1112.9354899999994</v>
      </c>
      <c r="BH5" s="76">
        <f>AG5-AF5</f>
        <v>1204.5380499999997</v>
      </c>
    </row>
    <row r="6" spans="2:60" s="10" customFormat="1" x14ac:dyDescent="0.25">
      <c r="B6" s="64"/>
      <c r="D6" s="31" t="s">
        <v>133</v>
      </c>
      <c r="E6" s="75">
        <v>3215</v>
      </c>
      <c r="F6" s="75">
        <v>2324.0937800000011</v>
      </c>
      <c r="G6" s="75">
        <v>3045</v>
      </c>
      <c r="H6" s="75">
        <v>1076.1931599999994</v>
      </c>
      <c r="I6" s="75">
        <v>1494.5009200000009</v>
      </c>
      <c r="J6" s="75">
        <v>2005.9999999999998</v>
      </c>
      <c r="K6" s="75">
        <v>324</v>
      </c>
      <c r="L6" s="75">
        <v>679</v>
      </c>
      <c r="M6" s="75">
        <v>1032.8062699999991</v>
      </c>
      <c r="N6" s="75">
        <v>1388</v>
      </c>
      <c r="O6" s="75">
        <v>481</v>
      </c>
      <c r="P6" s="75">
        <v>737</v>
      </c>
      <c r="Q6" s="75">
        <v>901</v>
      </c>
      <c r="R6" s="75">
        <v>1065</v>
      </c>
      <c r="S6" s="75">
        <v>234</v>
      </c>
      <c r="T6" s="75">
        <v>412</v>
      </c>
      <c r="U6" s="75">
        <v>592</v>
      </c>
      <c r="V6" s="75">
        <v>773</v>
      </c>
      <c r="W6" s="75">
        <v>188.66217999999992</v>
      </c>
      <c r="X6" s="75">
        <v>415.99561999999975</v>
      </c>
      <c r="Y6" s="75">
        <v>714.09659999999951</v>
      </c>
      <c r="Z6" s="75">
        <v>1088.3109700000005</v>
      </c>
      <c r="AA6" s="75">
        <v>552.45687999999973</v>
      </c>
      <c r="AB6" s="75">
        <v>1112.7814499999999</v>
      </c>
      <c r="AC6" s="75">
        <v>1778.7546800000002</v>
      </c>
      <c r="AD6" s="75">
        <v>2554.6545099999994</v>
      </c>
      <c r="AE6" s="75">
        <v>923.13608000000033</v>
      </c>
      <c r="AF6" s="75">
        <v>1974.6999799999999</v>
      </c>
      <c r="AG6" s="76">
        <v>3110.6099399999994</v>
      </c>
      <c r="AH6" s="77">
        <f>+AG6/AC6-1</f>
        <v>0.74875713608804051</v>
      </c>
      <c r="AJ6" s="75">
        <f>I6-H6</f>
        <v>418.30776000000151</v>
      </c>
      <c r="AK6" s="75">
        <f t="shared" ref="AK6:AK10" si="7">J6-I6</f>
        <v>511.49907999999891</v>
      </c>
      <c r="AL6" s="75">
        <f t="shared" si="0"/>
        <v>324</v>
      </c>
      <c r="AM6" s="75">
        <f>L6-K6</f>
        <v>355</v>
      </c>
      <c r="AN6" s="75">
        <f>M6-L6</f>
        <v>353.80626999999913</v>
      </c>
      <c r="AO6" s="75">
        <f>N6-M6</f>
        <v>355.19373000000087</v>
      </c>
      <c r="AP6" s="75">
        <f t="shared" si="1"/>
        <v>481</v>
      </c>
      <c r="AQ6" s="75">
        <f>P6-O6</f>
        <v>256</v>
      </c>
      <c r="AR6" s="75">
        <f>Q6-P6</f>
        <v>164</v>
      </c>
      <c r="AS6" s="75">
        <f>R6-Q6</f>
        <v>164</v>
      </c>
      <c r="AT6" s="75">
        <f t="shared" si="2"/>
        <v>234</v>
      </c>
      <c r="AU6" s="75">
        <f>T6-S6</f>
        <v>178</v>
      </c>
      <c r="AV6" s="75">
        <f>U6-T6</f>
        <v>180</v>
      </c>
      <c r="AW6" s="75">
        <f>V6-U6</f>
        <v>181</v>
      </c>
      <c r="AX6" s="75">
        <f t="shared" si="3"/>
        <v>188.66217999999992</v>
      </c>
      <c r="AY6" s="75">
        <f t="shared" si="4"/>
        <v>227.33343999999983</v>
      </c>
      <c r="AZ6" s="75">
        <f>Y6-X6</f>
        <v>298.10097999999977</v>
      </c>
      <c r="BA6" s="75">
        <f>Z6-Y6</f>
        <v>374.21437000000094</v>
      </c>
      <c r="BB6" s="75">
        <f t="shared" si="5"/>
        <v>552.45687999999973</v>
      </c>
      <c r="BC6" s="75">
        <f>AB6-AA6</f>
        <v>560.32457000000022</v>
      </c>
      <c r="BD6" s="75">
        <f>AC6-AB6</f>
        <v>665.97323000000029</v>
      </c>
      <c r="BE6" s="75">
        <f>AD6-AC6</f>
        <v>775.89982999999916</v>
      </c>
      <c r="BF6" s="75">
        <f t="shared" si="6"/>
        <v>923.13608000000033</v>
      </c>
      <c r="BG6" s="75">
        <f t="shared" ref="BG6:BH10" si="8">AF6-AE6</f>
        <v>1051.5638999999996</v>
      </c>
      <c r="BH6" s="76">
        <f t="shared" si="8"/>
        <v>1135.9099599999995</v>
      </c>
    </row>
    <row r="7" spans="2:60" s="10" customFormat="1" x14ac:dyDescent="0.25">
      <c r="B7" s="64"/>
      <c r="D7" s="46" t="s">
        <v>37</v>
      </c>
      <c r="E7" s="54">
        <v>-223</v>
      </c>
      <c r="F7" s="54">
        <v>-236.41472000000036</v>
      </c>
      <c r="G7" s="54">
        <v>-328</v>
      </c>
      <c r="H7" s="54">
        <v>-326.50592000000017</v>
      </c>
      <c r="I7" s="54">
        <v>-416.03276999999957</v>
      </c>
      <c r="J7" s="54">
        <v>-292</v>
      </c>
      <c r="K7" s="54">
        <v>-38</v>
      </c>
      <c r="L7" s="54">
        <v>-32</v>
      </c>
      <c r="M7" s="54">
        <v>-37.001470000000211</v>
      </c>
      <c r="N7" s="54">
        <v>0</v>
      </c>
      <c r="O7" s="54">
        <v>-49</v>
      </c>
      <c r="P7" s="54">
        <v>-21</v>
      </c>
      <c r="Q7" s="54">
        <v>-36</v>
      </c>
      <c r="R7" s="54">
        <v>-10</v>
      </c>
      <c r="S7" s="54">
        <v>-19</v>
      </c>
      <c r="T7" s="54">
        <v>-43</v>
      </c>
      <c r="U7" s="54">
        <v>-77</v>
      </c>
      <c r="V7" s="54">
        <v>-84</v>
      </c>
      <c r="W7" s="54">
        <v>-16.717249999999936</v>
      </c>
      <c r="X7" s="54">
        <v>-50.260800000000003</v>
      </c>
      <c r="Y7" s="54">
        <v>-67.451780000000127</v>
      </c>
      <c r="Z7" s="54">
        <v>-102.13211999999989</v>
      </c>
      <c r="AA7" s="54">
        <v>-42.06187999999991</v>
      </c>
      <c r="AB7" s="54">
        <v>-113.12357000000007</v>
      </c>
      <c r="AC7" s="54">
        <v>-280.20301233800035</v>
      </c>
      <c r="AD7" s="54">
        <v>-541.37993119500027</v>
      </c>
      <c r="AE7" s="54">
        <v>-366.57999551499995</v>
      </c>
      <c r="AF7" s="54">
        <v>-936.880028455</v>
      </c>
      <c r="AG7" s="55">
        <v>-1502.309605719001</v>
      </c>
      <c r="AH7" s="78">
        <f>-(AG7/AC7-1)</f>
        <v>-4.3615041222569397</v>
      </c>
      <c r="AJ7" s="54">
        <f>I7-H7</f>
        <v>-89.526849999999399</v>
      </c>
      <c r="AK7" s="54">
        <f t="shared" si="7"/>
        <v>124.03276999999957</v>
      </c>
      <c r="AL7" s="54">
        <f t="shared" si="0"/>
        <v>-38</v>
      </c>
      <c r="AM7" s="54">
        <f>L7-K7</f>
        <v>6</v>
      </c>
      <c r="AN7" s="54">
        <f>M7-L7</f>
        <v>-5.0014700000002108</v>
      </c>
      <c r="AO7" s="54">
        <f>N7-M7</f>
        <v>37.001470000000211</v>
      </c>
      <c r="AP7" s="54">
        <f t="shared" si="1"/>
        <v>-49</v>
      </c>
      <c r="AQ7" s="54">
        <f>P7-O7</f>
        <v>28</v>
      </c>
      <c r="AR7" s="54">
        <f>Q7-P7</f>
        <v>-15</v>
      </c>
      <c r="AS7" s="54">
        <f>R7-Q7</f>
        <v>26</v>
      </c>
      <c r="AT7" s="54">
        <f t="shared" si="2"/>
        <v>-19</v>
      </c>
      <c r="AU7" s="54">
        <f>T7-S7</f>
        <v>-24</v>
      </c>
      <c r="AV7" s="54">
        <f>U7-T7</f>
        <v>-34</v>
      </c>
      <c r="AW7" s="54">
        <f>V7-U7</f>
        <v>-7</v>
      </c>
      <c r="AX7" s="54">
        <f t="shared" si="3"/>
        <v>-16.717249999999936</v>
      </c>
      <c r="AY7" s="54">
        <f t="shared" si="4"/>
        <v>-33.543550000000067</v>
      </c>
      <c r="AZ7" s="54">
        <f>Y7-X7</f>
        <v>-17.190980000000124</v>
      </c>
      <c r="BA7" s="54">
        <f>Z7-Y7</f>
        <v>-34.680339999999759</v>
      </c>
      <c r="BB7" s="54">
        <f t="shared" si="5"/>
        <v>-42.06187999999991</v>
      </c>
      <c r="BC7" s="54">
        <f>AB7-AA7</f>
        <v>-71.061690000000169</v>
      </c>
      <c r="BD7" s="54">
        <f>AC7-AB7</f>
        <v>-167.07944233800026</v>
      </c>
      <c r="BE7" s="54">
        <f>AD7-AC7</f>
        <v>-261.17691885699992</v>
      </c>
      <c r="BF7" s="54">
        <f t="shared" si="6"/>
        <v>-366.57999551499995</v>
      </c>
      <c r="BG7" s="54">
        <f t="shared" si="8"/>
        <v>-570.30003294000005</v>
      </c>
      <c r="BH7" s="55">
        <f t="shared" si="8"/>
        <v>-565.42957726400095</v>
      </c>
    </row>
    <row r="8" spans="2:60" s="10" customFormat="1" x14ac:dyDescent="0.25">
      <c r="B8" s="64"/>
      <c r="D8" s="46" t="s">
        <v>148</v>
      </c>
      <c r="E8" s="54">
        <v>-751</v>
      </c>
      <c r="F8" s="54">
        <v>-536.81047999999998</v>
      </c>
      <c r="G8" s="54">
        <v>-724</v>
      </c>
      <c r="H8" s="54">
        <v>-416.92200000000003</v>
      </c>
      <c r="I8" s="54">
        <v>-499.85578000000004</v>
      </c>
      <c r="J8" s="54">
        <v>-708</v>
      </c>
      <c r="K8" s="54">
        <v>-184</v>
      </c>
      <c r="L8" s="54">
        <v>-172</v>
      </c>
      <c r="M8" s="54">
        <v>-386.88099</v>
      </c>
      <c r="N8" s="54">
        <v>-594</v>
      </c>
      <c r="O8" s="54">
        <v>-118</v>
      </c>
      <c r="P8" s="54">
        <v>-235</v>
      </c>
      <c r="Q8" s="54">
        <v>-353</v>
      </c>
      <c r="R8" s="54">
        <v>-637</v>
      </c>
      <c r="S8" s="54">
        <v>-76</v>
      </c>
      <c r="T8" s="54">
        <v>-151</v>
      </c>
      <c r="U8" s="54">
        <v>-227</v>
      </c>
      <c r="V8" s="54">
        <v>-393</v>
      </c>
      <c r="W8" s="54">
        <v>-94.10544999999999</v>
      </c>
      <c r="X8" s="54">
        <v>-165.95814999999999</v>
      </c>
      <c r="Y8" s="54">
        <v>-237.81084999999999</v>
      </c>
      <c r="Z8" s="54">
        <v>-309.66354999999999</v>
      </c>
      <c r="AA8" s="54">
        <v>-9.2887500000000003</v>
      </c>
      <c r="AB8" s="54">
        <v>-18.577500000000001</v>
      </c>
      <c r="AC8" s="54">
        <v>-64.519270000000006</v>
      </c>
      <c r="AD8" s="54">
        <v>-73.808019999999985</v>
      </c>
      <c r="AE8" s="54">
        <v>2.1209099999999999</v>
      </c>
      <c r="AF8" s="54">
        <v>-7.16784</v>
      </c>
      <c r="AG8" s="55">
        <v>-16.456589999999998</v>
      </c>
      <c r="AH8" s="78">
        <f t="shared" ref="AH8:AH9" si="9">-(AG8/AC8-1)</f>
        <v>0.7449352728262425</v>
      </c>
      <c r="AJ8" s="54">
        <f>I8-H8</f>
        <v>-82.933780000000013</v>
      </c>
      <c r="AK8" s="54">
        <f t="shared" si="7"/>
        <v>-208.14421999999996</v>
      </c>
      <c r="AL8" s="54">
        <f t="shared" si="0"/>
        <v>-184</v>
      </c>
      <c r="AM8" s="54">
        <f>L8-K8</f>
        <v>12</v>
      </c>
      <c r="AN8" s="54">
        <f>M8-L8</f>
        <v>-214.88099</v>
      </c>
      <c r="AO8" s="54">
        <f>N8-M8</f>
        <v>-207.11901</v>
      </c>
      <c r="AP8" s="54">
        <f t="shared" si="1"/>
        <v>-118</v>
      </c>
      <c r="AQ8" s="54">
        <f>P8-O8</f>
        <v>-117</v>
      </c>
      <c r="AR8" s="54">
        <f>Q8-P8</f>
        <v>-118</v>
      </c>
      <c r="AS8" s="54">
        <f>R8-Q8</f>
        <v>-284</v>
      </c>
      <c r="AT8" s="54">
        <f t="shared" si="2"/>
        <v>-76</v>
      </c>
      <c r="AU8" s="54">
        <f>T8-S8</f>
        <v>-75</v>
      </c>
      <c r="AV8" s="54">
        <f>U8-T8</f>
        <v>-76</v>
      </c>
      <c r="AW8" s="54">
        <f>V8-U8</f>
        <v>-166</v>
      </c>
      <c r="AX8" s="54">
        <f t="shared" si="3"/>
        <v>-94.10544999999999</v>
      </c>
      <c r="AY8" s="54">
        <f t="shared" si="4"/>
        <v>-71.852699999999999</v>
      </c>
      <c r="AZ8" s="54">
        <f>Y8-X8</f>
        <v>-71.852699999999999</v>
      </c>
      <c r="BA8" s="54">
        <f>Z8-Y8</f>
        <v>-71.852699999999999</v>
      </c>
      <c r="BB8" s="54">
        <f t="shared" si="5"/>
        <v>-9.2887500000000003</v>
      </c>
      <c r="BC8" s="54">
        <f>AB8-AA8</f>
        <v>-9.2887500000000003</v>
      </c>
      <c r="BD8" s="54">
        <f>AC8-AB8</f>
        <v>-45.941770000000005</v>
      </c>
      <c r="BE8" s="54">
        <f>AD8-AC8</f>
        <v>-9.288749999999979</v>
      </c>
      <c r="BF8" s="54">
        <f t="shared" si="6"/>
        <v>2.1209099999999999</v>
      </c>
      <c r="BG8" s="54">
        <f t="shared" si="8"/>
        <v>-9.2887500000000003</v>
      </c>
      <c r="BH8" s="55">
        <f t="shared" si="8"/>
        <v>-9.2887499999999985</v>
      </c>
    </row>
    <row r="9" spans="2:60" s="10" customFormat="1" x14ac:dyDescent="0.25">
      <c r="B9" s="64"/>
      <c r="D9" s="46" t="s">
        <v>38</v>
      </c>
      <c r="E9" s="54">
        <v>-1055</v>
      </c>
      <c r="F9" s="54">
        <v>-546.89414447900003</v>
      </c>
      <c r="G9" s="54">
        <v>-877</v>
      </c>
      <c r="H9" s="54">
        <v>-84.976086649599992</v>
      </c>
      <c r="I9" s="54">
        <v>-199.36252122880001</v>
      </c>
      <c r="J9" s="54">
        <v>-342</v>
      </c>
      <c r="K9" s="54">
        <v>-8</v>
      </c>
      <c r="L9" s="54">
        <v>-10</v>
      </c>
      <c r="M9" s="54">
        <v>-12.3646754888</v>
      </c>
      <c r="N9" s="54">
        <v>-113</v>
      </c>
      <c r="O9" s="54">
        <v>-50</v>
      </c>
      <c r="P9" s="54">
        <v>-76</v>
      </c>
      <c r="Q9" s="54">
        <v>-64</v>
      </c>
      <c r="R9" s="54">
        <v>-66</v>
      </c>
      <c r="S9" s="54">
        <v>-36</v>
      </c>
      <c r="T9" s="54">
        <v>-43</v>
      </c>
      <c r="U9" s="54">
        <v>-57</v>
      </c>
      <c r="V9" s="54">
        <v>-58</v>
      </c>
      <c r="W9" s="54">
        <v>-136.42063540800001</v>
      </c>
      <c r="X9" s="54">
        <v>-267.81629180639999</v>
      </c>
      <c r="Y9" s="54">
        <v>-484.61062249599996</v>
      </c>
      <c r="Z9" s="54">
        <v>-1012.43877176</v>
      </c>
      <c r="AA9" s="54">
        <v>-309.41568599359994</v>
      </c>
      <c r="AB9" s="54">
        <v>-1095.0470347472999</v>
      </c>
      <c r="AC9" s="54">
        <v>-1599.6822936592002</v>
      </c>
      <c r="AD9" s="54">
        <v>-2019.5586188667999</v>
      </c>
      <c r="AE9" s="54">
        <v>-296.98126123700001</v>
      </c>
      <c r="AF9" s="54">
        <v>-891.69738152420007</v>
      </c>
      <c r="AG9" s="55">
        <v>-1725.7751119040001</v>
      </c>
      <c r="AH9" s="78">
        <f t="shared" si="9"/>
        <v>-7.882366313899003E-2</v>
      </c>
      <c r="AJ9" s="54">
        <f>I9-H9</f>
        <v>-114.38643457920001</v>
      </c>
      <c r="AK9" s="54">
        <f t="shared" si="7"/>
        <v>-142.63747877119999</v>
      </c>
      <c r="AL9" s="54">
        <f t="shared" si="0"/>
        <v>-8</v>
      </c>
      <c r="AM9" s="54">
        <f>L9-K9</f>
        <v>-2</v>
      </c>
      <c r="AN9" s="54">
        <f>M9-L9</f>
        <v>-2.3646754887999997</v>
      </c>
      <c r="AO9" s="54">
        <f>N9-M9</f>
        <v>-100.6353245112</v>
      </c>
      <c r="AP9" s="54">
        <f t="shared" si="1"/>
        <v>-50</v>
      </c>
      <c r="AQ9" s="54">
        <f>P9-O9</f>
        <v>-26</v>
      </c>
      <c r="AR9" s="54">
        <f>Q9-P9</f>
        <v>12</v>
      </c>
      <c r="AS9" s="54">
        <f>R9-Q9</f>
        <v>-2</v>
      </c>
      <c r="AT9" s="54">
        <f t="shared" si="2"/>
        <v>-36</v>
      </c>
      <c r="AU9" s="54">
        <f>T9-S9</f>
        <v>-7</v>
      </c>
      <c r="AV9" s="54">
        <f>U9-T9</f>
        <v>-14</v>
      </c>
      <c r="AW9" s="54">
        <f>V9-U9</f>
        <v>-1</v>
      </c>
      <c r="AX9" s="54">
        <f t="shared" si="3"/>
        <v>-136.42063540800001</v>
      </c>
      <c r="AY9" s="54">
        <f t="shared" si="4"/>
        <v>-131.39565639839998</v>
      </c>
      <c r="AZ9" s="54">
        <f>Y9-X9</f>
        <v>-216.79433068959997</v>
      </c>
      <c r="BA9" s="54">
        <f>Z9-Y9</f>
        <v>-527.8281492640001</v>
      </c>
      <c r="BB9" s="54">
        <f t="shared" si="5"/>
        <v>-309.41568599359994</v>
      </c>
      <c r="BC9" s="54">
        <f>AB9-AA9</f>
        <v>-785.63134875369997</v>
      </c>
      <c r="BD9" s="54">
        <f>AC9-AB9</f>
        <v>-504.63525891190034</v>
      </c>
      <c r="BE9" s="54">
        <f>AD9-AC9</f>
        <v>-419.87632520759962</v>
      </c>
      <c r="BF9" s="54">
        <f t="shared" si="6"/>
        <v>-296.98126123700001</v>
      </c>
      <c r="BG9" s="54">
        <f t="shared" si="8"/>
        <v>-594.71612028720006</v>
      </c>
      <c r="BH9" s="55">
        <f t="shared" si="8"/>
        <v>-834.07773037980007</v>
      </c>
    </row>
    <row r="10" spans="2:60" s="10" customFormat="1" ht="15" thickBot="1" x14ac:dyDescent="0.3">
      <c r="B10" s="64"/>
      <c r="D10" s="46" t="s">
        <v>134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54">
        <v>0</v>
      </c>
      <c r="Y10" s="54">
        <v>0</v>
      </c>
      <c r="Z10" s="54">
        <v>0</v>
      </c>
      <c r="AA10" s="54">
        <v>0</v>
      </c>
      <c r="AB10" s="54">
        <v>0</v>
      </c>
      <c r="AC10" s="54">
        <v>0</v>
      </c>
      <c r="AD10" s="54">
        <v>0</v>
      </c>
      <c r="AE10" s="54">
        <v>0</v>
      </c>
      <c r="AF10" s="54">
        <v>0</v>
      </c>
      <c r="AG10" s="55">
        <v>0</v>
      </c>
      <c r="AH10" s="78" t="s">
        <v>7</v>
      </c>
      <c r="AJ10" s="54">
        <f>I10-H10</f>
        <v>0</v>
      </c>
      <c r="AK10" s="54">
        <f t="shared" si="7"/>
        <v>0</v>
      </c>
      <c r="AL10" s="54">
        <f>K10</f>
        <v>0</v>
      </c>
      <c r="AM10" s="54">
        <f>L10-K10</f>
        <v>0</v>
      </c>
      <c r="AN10" s="54">
        <f>M10-L10</f>
        <v>0</v>
      </c>
      <c r="AO10" s="54">
        <f>N10-M10</f>
        <v>0</v>
      </c>
      <c r="AP10" s="54">
        <f>O10</f>
        <v>0</v>
      </c>
      <c r="AQ10" s="54">
        <f>P10-O10</f>
        <v>0</v>
      </c>
      <c r="AR10" s="54">
        <f>Q10-P10</f>
        <v>0</v>
      </c>
      <c r="AS10" s="54">
        <f>R10-Q10</f>
        <v>0</v>
      </c>
      <c r="AT10" s="54">
        <f t="shared" si="2"/>
        <v>0</v>
      </c>
      <c r="AU10" s="54">
        <f>T10-S10</f>
        <v>0</v>
      </c>
      <c r="AV10" s="54">
        <f>U10-T10</f>
        <v>0</v>
      </c>
      <c r="AW10" s="54">
        <f>V10-U10</f>
        <v>0</v>
      </c>
      <c r="AX10" s="54">
        <f t="shared" si="3"/>
        <v>0</v>
      </c>
      <c r="AY10" s="54">
        <f t="shared" si="4"/>
        <v>0</v>
      </c>
      <c r="AZ10" s="54">
        <f>Y10-X10</f>
        <v>0</v>
      </c>
      <c r="BA10" s="54">
        <f>Z10-Y10</f>
        <v>0</v>
      </c>
      <c r="BB10" s="54">
        <f t="shared" si="5"/>
        <v>0</v>
      </c>
      <c r="BC10" s="54">
        <f>AB10-AA10</f>
        <v>0</v>
      </c>
      <c r="BD10" s="54">
        <f>AC10-AB10</f>
        <v>0</v>
      </c>
      <c r="BE10" s="54">
        <f>AD10-AC10</f>
        <v>0</v>
      </c>
      <c r="BF10" s="54">
        <f t="shared" si="6"/>
        <v>0</v>
      </c>
      <c r="BG10" s="54">
        <f t="shared" si="8"/>
        <v>0</v>
      </c>
      <c r="BH10" s="55">
        <f t="shared" si="8"/>
        <v>0</v>
      </c>
    </row>
    <row r="11" spans="2:60" s="10" customFormat="1" ht="15" thickBot="1" x14ac:dyDescent="0.3">
      <c r="B11" s="64"/>
      <c r="D11" s="40" t="s">
        <v>35</v>
      </c>
      <c r="E11" s="57">
        <f>SUM(E6:E10)</f>
        <v>1186</v>
      </c>
      <c r="F11" s="57">
        <f>SUM(F6:F10)</f>
        <v>1003.9744355210007</v>
      </c>
      <c r="G11" s="57">
        <f>SUM(G6:G10)</f>
        <v>1116</v>
      </c>
      <c r="H11" s="57">
        <f t="shared" ref="H11:S11" si="10">SUM(H6:H10)</f>
        <v>247.78915335039915</v>
      </c>
      <c r="I11" s="57">
        <f t="shared" si="10"/>
        <v>379.24984877120119</v>
      </c>
      <c r="J11" s="57">
        <f t="shared" si="10"/>
        <v>663.99999999999977</v>
      </c>
      <c r="K11" s="57">
        <f t="shared" si="10"/>
        <v>94</v>
      </c>
      <c r="L11" s="57">
        <f t="shared" si="10"/>
        <v>465</v>
      </c>
      <c r="M11" s="57">
        <f t="shared" si="10"/>
        <v>596.55913451119898</v>
      </c>
      <c r="N11" s="57">
        <f t="shared" si="10"/>
        <v>681</v>
      </c>
      <c r="O11" s="57">
        <f t="shared" si="10"/>
        <v>264</v>
      </c>
      <c r="P11" s="57">
        <f t="shared" si="10"/>
        <v>405</v>
      </c>
      <c r="Q11" s="57">
        <f t="shared" si="10"/>
        <v>448</v>
      </c>
      <c r="R11" s="57">
        <f t="shared" si="10"/>
        <v>352</v>
      </c>
      <c r="S11" s="57">
        <f t="shared" si="10"/>
        <v>103</v>
      </c>
      <c r="T11" s="57">
        <f t="shared" ref="T11:Y11" si="11">SUM(T6:T10)</f>
        <v>175</v>
      </c>
      <c r="U11" s="57">
        <f t="shared" si="11"/>
        <v>231</v>
      </c>
      <c r="V11" s="57">
        <f t="shared" si="11"/>
        <v>238</v>
      </c>
      <c r="W11" s="57">
        <f t="shared" si="11"/>
        <v>-58.581155408000001</v>
      </c>
      <c r="X11" s="57">
        <f t="shared" si="11"/>
        <v>-68.039621806400248</v>
      </c>
      <c r="Y11" s="57">
        <f t="shared" si="11"/>
        <v>-75.776652496000509</v>
      </c>
      <c r="Z11" s="57">
        <f t="shared" ref="Z11:AA11" si="12">SUM(Z6:Z10)</f>
        <v>-335.92347175999942</v>
      </c>
      <c r="AA11" s="57">
        <f t="shared" si="12"/>
        <v>191.69056400639988</v>
      </c>
      <c r="AB11" s="57">
        <f t="shared" ref="AB11:AE11" si="13">SUM(AB6:AB10)</f>
        <v>-113.96665474730003</v>
      </c>
      <c r="AC11" s="57">
        <f t="shared" si="13"/>
        <v>-165.64989599720025</v>
      </c>
      <c r="AD11" s="57">
        <f t="shared" si="13"/>
        <v>-80.092060061800566</v>
      </c>
      <c r="AE11" s="57">
        <f t="shared" si="13"/>
        <v>261.69573324800035</v>
      </c>
      <c r="AF11" s="57">
        <f t="shared" ref="AF11:AG11" si="14">SUM(AF6:AF10)</f>
        <v>138.95473002079973</v>
      </c>
      <c r="AG11" s="58">
        <f t="shared" si="14"/>
        <v>-133.93136762300173</v>
      </c>
      <c r="AH11" s="94">
        <f>-(AG11/AC11-1)</f>
        <v>0.1914793135441184</v>
      </c>
      <c r="AJ11" s="57">
        <f t="shared" ref="AJ11:AM11" si="15">SUM(AJ6:AJ10)</f>
        <v>131.4606954208021</v>
      </c>
      <c r="AK11" s="57">
        <f t="shared" si="15"/>
        <v>284.75015122879853</v>
      </c>
      <c r="AL11" s="57">
        <f t="shared" si="15"/>
        <v>94</v>
      </c>
      <c r="AM11" s="57">
        <f t="shared" si="15"/>
        <v>371</v>
      </c>
      <c r="AN11" s="57">
        <f>SUM(AN6:AN10)</f>
        <v>131.55913451119892</v>
      </c>
      <c r="AO11" s="57">
        <f>SUM(AO6:AO10)</f>
        <v>84.44086548880108</v>
      </c>
      <c r="AP11" s="57">
        <f>SUM(AP6:AP10)</f>
        <v>264</v>
      </c>
      <c r="AQ11" s="57">
        <f t="shared" ref="AQ11:AR11" si="16">SUM(AQ6:AQ10)</f>
        <v>141</v>
      </c>
      <c r="AR11" s="57">
        <f t="shared" si="16"/>
        <v>43</v>
      </c>
      <c r="AS11" s="57">
        <f t="shared" ref="AS11:AX11" si="17">SUM(AS6:AS10)</f>
        <v>-96</v>
      </c>
      <c r="AT11" s="57">
        <f t="shared" si="17"/>
        <v>103</v>
      </c>
      <c r="AU11" s="57">
        <f t="shared" si="17"/>
        <v>72</v>
      </c>
      <c r="AV11" s="57">
        <f t="shared" si="17"/>
        <v>56</v>
      </c>
      <c r="AW11" s="57">
        <f t="shared" si="17"/>
        <v>7</v>
      </c>
      <c r="AX11" s="57">
        <f t="shared" si="17"/>
        <v>-58.581155408000001</v>
      </c>
      <c r="AY11" s="57">
        <f t="shared" si="4"/>
        <v>-9.4584663984002475</v>
      </c>
      <c r="AZ11" s="57">
        <f>Y11-X11</f>
        <v>-7.7370306896002603</v>
      </c>
      <c r="BA11" s="57">
        <f>Z11-Y11</f>
        <v>-260.14681926399891</v>
      </c>
      <c r="BB11" s="57">
        <f t="shared" ref="BB11:BC11" si="18">SUM(BB6:BB10)</f>
        <v>191.69056400639988</v>
      </c>
      <c r="BC11" s="57">
        <f t="shared" si="18"/>
        <v>-305.65721875369991</v>
      </c>
      <c r="BD11" s="57">
        <f t="shared" ref="BD11:BG11" si="19">SUM(BD6:BD10)</f>
        <v>-51.683241249900334</v>
      </c>
      <c r="BE11" s="57">
        <f t="shared" si="19"/>
        <v>85.557835935399623</v>
      </c>
      <c r="BF11" s="57">
        <f t="shared" si="19"/>
        <v>261.69573324800035</v>
      </c>
      <c r="BG11" s="57">
        <f t="shared" si="19"/>
        <v>-122.74100322720045</v>
      </c>
      <c r="BH11" s="58">
        <f t="shared" ref="BH11" si="20">SUM(BH6:BH10)</f>
        <v>-272.88609764380158</v>
      </c>
    </row>
    <row r="12" spans="2:60" s="10" customFormat="1" ht="9" customHeight="1" x14ac:dyDescent="0.25">
      <c r="D12" s="31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7"/>
    </row>
    <row r="13" spans="2:60" s="10" customFormat="1" x14ac:dyDescent="0.25">
      <c r="D13" s="19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27" t="s">
        <v>29</v>
      </c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 t="s">
        <v>29</v>
      </c>
    </row>
    <row r="14" spans="2:60" s="10" customFormat="1" x14ac:dyDescent="0.25">
      <c r="D14" s="19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</row>
    <row r="15" spans="2:60" s="10" customFormat="1" x14ac:dyDescent="0.25">
      <c r="D15" s="31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7"/>
    </row>
    <row r="16" spans="2:60" s="10" customFormat="1" ht="15" thickBot="1" x14ac:dyDescent="0.3">
      <c r="D16" s="23"/>
      <c r="E16" s="45" t="s">
        <v>6</v>
      </c>
      <c r="F16" s="45" t="s">
        <v>114</v>
      </c>
      <c r="G16" s="45" t="s">
        <v>3</v>
      </c>
      <c r="H16" s="45" t="s">
        <v>115</v>
      </c>
      <c r="I16" s="45" t="s">
        <v>116</v>
      </c>
      <c r="J16" s="45" t="s">
        <v>4</v>
      </c>
      <c r="K16" s="45" t="s">
        <v>117</v>
      </c>
      <c r="L16" s="45" t="s">
        <v>118</v>
      </c>
      <c r="M16" s="45" t="s">
        <v>119</v>
      </c>
      <c r="N16" s="45" t="s">
        <v>14</v>
      </c>
      <c r="O16" s="45" t="s">
        <v>120</v>
      </c>
      <c r="P16" s="45" t="s">
        <v>121</v>
      </c>
      <c r="Q16" s="45" t="s">
        <v>122</v>
      </c>
      <c r="R16" s="45" t="s">
        <v>16</v>
      </c>
      <c r="S16" s="45" t="s">
        <v>17</v>
      </c>
      <c r="T16" s="45" t="s">
        <v>87</v>
      </c>
      <c r="U16" s="45" t="s">
        <v>91</v>
      </c>
      <c r="V16" s="45" t="s">
        <v>94</v>
      </c>
      <c r="W16" s="45" t="s">
        <v>190</v>
      </c>
      <c r="X16" s="45" t="s">
        <v>215</v>
      </c>
      <c r="Y16" s="45" t="s">
        <v>217</v>
      </c>
      <c r="Z16" s="45" t="s">
        <v>219</v>
      </c>
      <c r="AA16" s="45" t="s">
        <v>221</v>
      </c>
      <c r="AB16" s="45" t="s">
        <v>224</v>
      </c>
      <c r="AC16" s="45" t="s">
        <v>227</v>
      </c>
      <c r="AD16" s="45" t="s">
        <v>229</v>
      </c>
      <c r="AE16" s="45" t="s">
        <v>233</v>
      </c>
      <c r="AF16" s="45" t="s">
        <v>234</v>
      </c>
      <c r="AG16" s="73" t="s">
        <v>237</v>
      </c>
      <c r="AH16" s="98" t="s">
        <v>2</v>
      </c>
      <c r="AJ16" s="45" t="s">
        <v>123</v>
      </c>
      <c r="AK16" s="45" t="s">
        <v>124</v>
      </c>
      <c r="AL16" s="45" t="s">
        <v>125</v>
      </c>
      <c r="AM16" s="45" t="s">
        <v>126</v>
      </c>
      <c r="AN16" s="45" t="s">
        <v>127</v>
      </c>
      <c r="AO16" s="45" t="s">
        <v>128</v>
      </c>
      <c r="AP16" s="45" t="s">
        <v>129</v>
      </c>
      <c r="AQ16" s="45" t="s">
        <v>130</v>
      </c>
      <c r="AR16" s="45" t="s">
        <v>131</v>
      </c>
      <c r="AS16" s="45" t="s">
        <v>132</v>
      </c>
      <c r="AT16" s="45" t="s">
        <v>41</v>
      </c>
      <c r="AU16" s="45" t="s">
        <v>88</v>
      </c>
      <c r="AV16" s="45" t="s">
        <v>92</v>
      </c>
      <c r="AW16" s="45" t="s">
        <v>93</v>
      </c>
      <c r="AX16" s="45" t="s">
        <v>191</v>
      </c>
      <c r="AY16" s="45" t="s">
        <v>216</v>
      </c>
      <c r="AZ16" s="45" t="s">
        <v>218</v>
      </c>
      <c r="BA16" s="45" t="s">
        <v>220</v>
      </c>
      <c r="BB16" s="45" t="s">
        <v>222</v>
      </c>
      <c r="BC16" s="45" t="s">
        <v>225</v>
      </c>
      <c r="BD16" s="45" t="s">
        <v>228</v>
      </c>
      <c r="BE16" s="45" t="s">
        <v>230</v>
      </c>
      <c r="BF16" s="45" t="s">
        <v>231</v>
      </c>
      <c r="BG16" s="45" t="s">
        <v>235</v>
      </c>
      <c r="BH16" s="73" t="s">
        <v>238</v>
      </c>
    </row>
    <row r="17" spans="4:60" s="10" customFormat="1" x14ac:dyDescent="0.25">
      <c r="D17" s="46" t="s">
        <v>39</v>
      </c>
      <c r="E17" s="47">
        <f>-E7/E6</f>
        <v>6.9362363919129089E-2</v>
      </c>
      <c r="F17" s="47">
        <f>-F7/F6</f>
        <v>0.10172339947486983</v>
      </c>
      <c r="G17" s="47">
        <f>-G7/G6</f>
        <v>0.10771756978653531</v>
      </c>
      <c r="H17" s="47">
        <f t="shared" ref="H17:Q17" si="21">-H7/H6</f>
        <v>0.30338970004232363</v>
      </c>
      <c r="I17" s="47">
        <f t="shared" si="21"/>
        <v>0.27837572023709384</v>
      </c>
      <c r="J17" s="47">
        <f t="shared" si="21"/>
        <v>0.14556331006979065</v>
      </c>
      <c r="K17" s="47">
        <f t="shared" si="21"/>
        <v>0.11728395061728394</v>
      </c>
      <c r="L17" s="47">
        <f t="shared" si="21"/>
        <v>4.7128129602356406E-2</v>
      </c>
      <c r="M17" s="47">
        <f t="shared" si="21"/>
        <v>3.5826147724684364E-2</v>
      </c>
      <c r="N17" s="47">
        <f t="shared" si="21"/>
        <v>0</v>
      </c>
      <c r="O17" s="47">
        <f t="shared" si="21"/>
        <v>0.10187110187110188</v>
      </c>
      <c r="P17" s="47">
        <f t="shared" si="21"/>
        <v>2.8493894165535955E-2</v>
      </c>
      <c r="Q17" s="47">
        <f t="shared" si="21"/>
        <v>3.9955604883462822E-2</v>
      </c>
      <c r="R17" s="47">
        <f t="shared" ref="R17:W17" si="22">-R7/R6</f>
        <v>9.3896713615023476E-3</v>
      </c>
      <c r="S17" s="47">
        <f t="shared" si="22"/>
        <v>8.11965811965812E-2</v>
      </c>
      <c r="T17" s="47">
        <f t="shared" si="22"/>
        <v>0.10436893203883495</v>
      </c>
      <c r="U17" s="47">
        <f t="shared" si="22"/>
        <v>0.13006756756756757</v>
      </c>
      <c r="V17" s="47">
        <f t="shared" si="22"/>
        <v>0.10866752910737387</v>
      </c>
      <c r="W17" s="47">
        <f t="shared" si="22"/>
        <v>8.8609439369352894E-2</v>
      </c>
      <c r="X17" s="47">
        <f t="shared" ref="X17:Y17" si="23">-X7/X6</f>
        <v>0.12082050286971779</v>
      </c>
      <c r="Y17" s="47">
        <f t="shared" si="23"/>
        <v>9.4457500567850586E-2</v>
      </c>
      <c r="Z17" s="47">
        <f t="shared" ref="Z17" si="24">-Z7/Z6</f>
        <v>9.3844611343024367E-2</v>
      </c>
      <c r="AA17" s="47">
        <f t="shared" ref="AA17:AB17" si="25">-AA7/AA6</f>
        <v>7.6136041603826046E-2</v>
      </c>
      <c r="AB17" s="47">
        <f t="shared" si="25"/>
        <v>0.10165838943487068</v>
      </c>
      <c r="AC17" s="47">
        <f t="shared" ref="AC17:AE17" si="26">-AC7/AC6</f>
        <v>0.15752763182498011</v>
      </c>
      <c r="AD17" s="47">
        <f t="shared" si="26"/>
        <v>0.21191903996247241</v>
      </c>
      <c r="AE17" s="47">
        <f t="shared" si="26"/>
        <v>0.39710287947471384</v>
      </c>
      <c r="AF17" s="47">
        <f t="shared" ref="AF17:AG17" si="27">-AF7/AF6</f>
        <v>0.47444170655989981</v>
      </c>
      <c r="AG17" s="48">
        <f t="shared" si="27"/>
        <v>0.48296303126935974</v>
      </c>
      <c r="AH17" s="68">
        <f>(ROUND(AG17,3)-ROUND(AC17,3))*100</f>
        <v>32.499999999999993</v>
      </c>
      <c r="AJ17" s="47">
        <f t="shared" ref="AJ17:AR17" si="28">-AJ7/AJ6</f>
        <v>0.21402148982366256</v>
      </c>
      <c r="AK17" s="47">
        <f t="shared" si="28"/>
        <v>-0.24248874504329476</v>
      </c>
      <c r="AL17" s="47">
        <f t="shared" si="28"/>
        <v>0.11728395061728394</v>
      </c>
      <c r="AM17" s="47">
        <f t="shared" si="28"/>
        <v>-1.6901408450704224E-2</v>
      </c>
      <c r="AN17" s="47">
        <f t="shared" si="28"/>
        <v>1.4136182493318231E-2</v>
      </c>
      <c r="AO17" s="47">
        <f t="shared" si="28"/>
        <v>-0.10417264403850857</v>
      </c>
      <c r="AP17" s="47">
        <f t="shared" si="28"/>
        <v>0.10187110187110188</v>
      </c>
      <c r="AQ17" s="47">
        <f t="shared" si="28"/>
        <v>-0.109375</v>
      </c>
      <c r="AR17" s="47">
        <f t="shared" si="28"/>
        <v>9.1463414634146339E-2</v>
      </c>
      <c r="AS17" s="47">
        <f t="shared" ref="AS17:AX17" si="29">-AS7/AS6</f>
        <v>-0.15853658536585366</v>
      </c>
      <c r="AT17" s="47">
        <f t="shared" si="29"/>
        <v>8.11965811965812E-2</v>
      </c>
      <c r="AU17" s="47">
        <f t="shared" si="29"/>
        <v>0.1348314606741573</v>
      </c>
      <c r="AV17" s="47">
        <f t="shared" si="29"/>
        <v>0.18888888888888888</v>
      </c>
      <c r="AW17" s="47">
        <f t="shared" si="29"/>
        <v>3.8674033149171269E-2</v>
      </c>
      <c r="AX17" s="47">
        <f t="shared" si="29"/>
        <v>8.8609439369352894E-2</v>
      </c>
      <c r="AY17" s="47">
        <f t="shared" ref="AY17" si="30">-AY7/AY6</f>
        <v>0.14755220349456769</v>
      </c>
      <c r="AZ17" s="47">
        <f t="shared" ref="AZ17:BB17" si="31">-AZ7/AZ6</f>
        <v>5.7668310919340611E-2</v>
      </c>
      <c r="BA17" s="47">
        <f t="shared" ref="BA17" si="32">-BA7/BA6</f>
        <v>9.2675062157553362E-2</v>
      </c>
      <c r="BB17" s="47">
        <f t="shared" si="31"/>
        <v>7.6136041603826046E-2</v>
      </c>
      <c r="BC17" s="47">
        <f t="shared" ref="BC17:BD17" si="33">-BC7/BC6</f>
        <v>0.1268223701130938</v>
      </c>
      <c r="BD17" s="47">
        <f t="shared" si="33"/>
        <v>0.25088011771584301</v>
      </c>
      <c r="BE17" s="47">
        <f t="shared" ref="BE17:BF17" si="34">-BE7/BE6</f>
        <v>0.33661164593501741</v>
      </c>
      <c r="BF17" s="47">
        <f t="shared" si="34"/>
        <v>0.39710287947471384</v>
      </c>
      <c r="BG17" s="47">
        <f t="shared" ref="BG17:BH17" si="35">-BG7/BG6</f>
        <v>0.54233511909262033</v>
      </c>
      <c r="BH17" s="48">
        <f t="shared" si="35"/>
        <v>0.49777675799585491</v>
      </c>
    </row>
    <row r="18" spans="4:60" s="10" customFormat="1" ht="15" thickBot="1" x14ac:dyDescent="0.3">
      <c r="D18" s="46" t="s">
        <v>40</v>
      </c>
      <c r="E18" s="47">
        <f>-(E9+E10+E8)/E6</f>
        <v>0.56174183514774489</v>
      </c>
      <c r="F18" s="47">
        <f>-(F9+F10+F8)/F6</f>
        <v>0.46629126320324277</v>
      </c>
      <c r="G18" s="47">
        <f>-(G9+G10+G8)/G6</f>
        <v>0.52577996715927755</v>
      </c>
      <c r="H18" s="47">
        <f t="shared" ref="H18:U18" si="36">-(H9+H10+H8)/H6</f>
        <v>0.46636431572339704</v>
      </c>
      <c r="I18" s="47">
        <f t="shared" si="36"/>
        <v>0.46786073656535432</v>
      </c>
      <c r="J18" s="47">
        <f t="shared" si="36"/>
        <v>0.52342971086739787</v>
      </c>
      <c r="K18" s="47">
        <f t="shared" si="36"/>
        <v>0.59259259259259256</v>
      </c>
      <c r="L18" s="47">
        <f t="shared" si="36"/>
        <v>0.26804123711340205</v>
      </c>
      <c r="M18" s="47">
        <f t="shared" si="36"/>
        <v>0.38656394435792912</v>
      </c>
      <c r="N18" s="47">
        <f t="shared" si="36"/>
        <v>0.50936599423631124</v>
      </c>
      <c r="O18" s="47">
        <f t="shared" si="36"/>
        <v>0.34927234927234929</v>
      </c>
      <c r="P18" s="47">
        <f t="shared" si="36"/>
        <v>0.42198100407055633</v>
      </c>
      <c r="Q18" s="47">
        <f t="shared" si="36"/>
        <v>0.462819089900111</v>
      </c>
      <c r="R18" s="47">
        <f t="shared" si="36"/>
        <v>0.66009389671361507</v>
      </c>
      <c r="S18" s="47">
        <f t="shared" si="36"/>
        <v>0.47863247863247865</v>
      </c>
      <c r="T18" s="47">
        <f t="shared" si="36"/>
        <v>0.470873786407767</v>
      </c>
      <c r="U18" s="47">
        <f t="shared" si="36"/>
        <v>0.47972972972972971</v>
      </c>
      <c r="V18" s="47">
        <f t="shared" ref="V18:W18" si="37">-(V9+V10+V8)/V6</f>
        <v>0.58344113842173351</v>
      </c>
      <c r="W18" s="47">
        <f t="shared" si="37"/>
        <v>1.2218987685184179</v>
      </c>
      <c r="X18" s="47">
        <f t="shared" ref="X18:Y18" si="38">-(X9+X10+X8)/X6</f>
        <v>1.0427380024010835</v>
      </c>
      <c r="Y18" s="47">
        <f t="shared" si="38"/>
        <v>1.011657908042134</v>
      </c>
      <c r="Z18" s="47">
        <f t="shared" ref="Z18" si="39">-(Z9+Z10+Z8)/Z6</f>
        <v>1.2148203576042236</v>
      </c>
      <c r="AA18" s="47">
        <f t="shared" ref="AA18:AB18" si="40">-(AA9+AA10+AA8)/AA6</f>
        <v>0.57688563131587767</v>
      </c>
      <c r="AB18" s="47">
        <f t="shared" si="40"/>
        <v>1.0007576373126099</v>
      </c>
      <c r="AC18" s="47">
        <f t="shared" ref="AC18:AE18" si="41">-(AC9+AC10+AC8)/AC6</f>
        <v>0.93559926074752475</v>
      </c>
      <c r="AD18" s="47">
        <f t="shared" si="41"/>
        <v>0.81943238534701124</v>
      </c>
      <c r="AE18" s="47">
        <f t="shared" si="41"/>
        <v>0.31941157715014229</v>
      </c>
      <c r="AF18" s="47">
        <f t="shared" ref="AF18:AG18" si="42">-(AF9+AF10+AF8)/AF6</f>
        <v>0.45519077866410879</v>
      </c>
      <c r="AG18" s="48">
        <f t="shared" si="42"/>
        <v>0.56009327286596422</v>
      </c>
      <c r="AH18" s="68">
        <f>(ROUND(AG18,3)-ROUND(AC18,3))*100</f>
        <v>-37.6</v>
      </c>
      <c r="AJ18" s="47">
        <f t="shared" ref="AJ18:AR18" si="43">-(AJ9+AJ10+AJ8)/AJ6</f>
        <v>0.47171062420453136</v>
      </c>
      <c r="AK18" s="47">
        <f t="shared" si="43"/>
        <v>0.68579145591268842</v>
      </c>
      <c r="AL18" s="47">
        <f t="shared" si="43"/>
        <v>0.59259259259259256</v>
      </c>
      <c r="AM18" s="47">
        <f t="shared" si="43"/>
        <v>-2.8169014084507043E-2</v>
      </c>
      <c r="AN18" s="47">
        <f t="shared" si="43"/>
        <v>0.61402435148704548</v>
      </c>
      <c r="AO18" s="47">
        <f t="shared" si="43"/>
        <v>0.8664407857402191</v>
      </c>
      <c r="AP18" s="47">
        <f t="shared" si="43"/>
        <v>0.34927234927234929</v>
      </c>
      <c r="AQ18" s="47">
        <f t="shared" si="43"/>
        <v>0.55859375</v>
      </c>
      <c r="AR18" s="47">
        <f t="shared" si="43"/>
        <v>0.64634146341463417</v>
      </c>
      <c r="AS18" s="47">
        <f t="shared" ref="AS18:AX18" si="44">-(AS9+AS10+AS8)/AS6</f>
        <v>1.7439024390243902</v>
      </c>
      <c r="AT18" s="47">
        <f t="shared" si="44"/>
        <v>0.47863247863247865</v>
      </c>
      <c r="AU18" s="47">
        <f t="shared" si="44"/>
        <v>0.4606741573033708</v>
      </c>
      <c r="AV18" s="47">
        <f t="shared" si="44"/>
        <v>0.5</v>
      </c>
      <c r="AW18" s="47">
        <f t="shared" si="44"/>
        <v>0.92265193370165743</v>
      </c>
      <c r="AX18" s="47">
        <f t="shared" si="44"/>
        <v>1.2218987685184179</v>
      </c>
      <c r="AY18" s="47">
        <f t="shared" ref="AY18" si="45">-(AY9+AY10+AY8)/AY6</f>
        <v>0.89405393416120449</v>
      </c>
      <c r="AZ18" s="47">
        <f t="shared" ref="AZ18:BB18" si="46">-(AZ9+AZ10+AZ8)/AZ6</f>
        <v>0.96828608443219555</v>
      </c>
      <c r="BA18" s="47">
        <f t="shared" ref="BA18" si="47">-(BA9+BA10+BA8)/BA6</f>
        <v>1.6025062032331858</v>
      </c>
      <c r="BB18" s="47">
        <f t="shared" si="46"/>
        <v>0.57688563131587767</v>
      </c>
      <c r="BC18" s="47">
        <f t="shared" ref="BC18:BD18" si="48">-(BC9+BC10+BC8)/BC6</f>
        <v>1.4186779258202076</v>
      </c>
      <c r="BD18" s="47">
        <f t="shared" si="48"/>
        <v>0.82672546599493213</v>
      </c>
      <c r="BE18" s="47">
        <f t="shared" ref="BE18:BF18" si="49">-(BE9+BE10+BE8)/BE6</f>
        <v>0.5531191767468232</v>
      </c>
      <c r="BF18" s="47">
        <f t="shared" si="49"/>
        <v>0.31941157715014229</v>
      </c>
      <c r="BG18" s="47">
        <f t="shared" ref="BG18:BH18" si="50">-(BG9+BG10+BG8)/BG6</f>
        <v>0.5743872248630828</v>
      </c>
      <c r="BH18" s="48">
        <f t="shared" si="50"/>
        <v>0.74245891846903123</v>
      </c>
    </row>
    <row r="19" spans="4:60" s="10" customFormat="1" ht="15" thickBot="1" x14ac:dyDescent="0.3">
      <c r="D19" s="40" t="s">
        <v>36</v>
      </c>
      <c r="E19" s="49">
        <f>-(E7+E9+E10+E8)/E6</f>
        <v>0.63110419906687398</v>
      </c>
      <c r="F19" s="49">
        <f>-(F7+F9+F10+F8)/F6</f>
        <v>0.56801466267811263</v>
      </c>
      <c r="G19" s="49">
        <f>-(G7+G9+G10+G8)/G6</f>
        <v>0.63349753694581279</v>
      </c>
      <c r="H19" s="49">
        <f t="shared" ref="H19:U19" si="51">-(H7+H9+H10+H8)/H6</f>
        <v>0.76975401576572067</v>
      </c>
      <c r="I19" s="49">
        <f t="shared" si="51"/>
        <v>0.74623645680244821</v>
      </c>
      <c r="J19" s="49">
        <f t="shared" si="51"/>
        <v>0.66899302093718849</v>
      </c>
      <c r="K19" s="49">
        <f t="shared" si="51"/>
        <v>0.70987654320987659</v>
      </c>
      <c r="L19" s="49">
        <f t="shared" si="51"/>
        <v>0.31516936671575846</v>
      </c>
      <c r="M19" s="49">
        <f t="shared" si="51"/>
        <v>0.42239009208261352</v>
      </c>
      <c r="N19" s="49">
        <f t="shared" si="51"/>
        <v>0.50936599423631124</v>
      </c>
      <c r="O19" s="49">
        <f t="shared" si="51"/>
        <v>0.45114345114345117</v>
      </c>
      <c r="P19" s="49">
        <f t="shared" si="51"/>
        <v>0.45047489823609227</v>
      </c>
      <c r="Q19" s="49">
        <f t="shared" si="51"/>
        <v>0.50277469478357384</v>
      </c>
      <c r="R19" s="49">
        <f t="shared" si="51"/>
        <v>0.66948356807511733</v>
      </c>
      <c r="S19" s="49">
        <f t="shared" si="51"/>
        <v>0.55982905982905984</v>
      </c>
      <c r="T19" s="49">
        <f t="shared" si="51"/>
        <v>0.57524271844660191</v>
      </c>
      <c r="U19" s="49">
        <f t="shared" si="51"/>
        <v>0.60979729729729726</v>
      </c>
      <c r="V19" s="49">
        <f t="shared" ref="V19:W19" si="52">-(V7+V9+V10+V8)/V6</f>
        <v>0.69210866752910738</v>
      </c>
      <c r="W19" s="49">
        <f t="shared" si="52"/>
        <v>1.3105082078877708</v>
      </c>
      <c r="X19" s="49">
        <f t="shared" ref="X19:Y19" si="53">-(X7+X9+X10+X8)/X6</f>
        <v>1.1635585052708013</v>
      </c>
      <c r="Y19" s="49">
        <f t="shared" si="53"/>
        <v>1.1061154086099845</v>
      </c>
      <c r="Z19" s="49">
        <f t="shared" ref="Z19" si="54">-(Z7+Z9+Z10+Z8)/Z6</f>
        <v>1.308664968947248</v>
      </c>
      <c r="AA19" s="49">
        <f t="shared" ref="AA19:AB19" si="55">-(AA7+AA9+AA10+AA8)/AA6</f>
        <v>0.6530216729197037</v>
      </c>
      <c r="AB19" s="49">
        <f t="shared" si="55"/>
        <v>1.1024160267474805</v>
      </c>
      <c r="AC19" s="49">
        <f t="shared" ref="AC19:AE19" si="56">-(AC7+AC9+AC10+AC8)/AC6</f>
        <v>1.0931268925725051</v>
      </c>
      <c r="AD19" s="49">
        <f t="shared" si="56"/>
        <v>1.0313514253094838</v>
      </c>
      <c r="AE19" s="49">
        <f t="shared" si="56"/>
        <v>0.71651445662485613</v>
      </c>
      <c r="AF19" s="49">
        <f t="shared" ref="AF19:AG19" si="57">-(AF7+AF9+AF10+AF8)/AF6</f>
        <v>0.92963248522400876</v>
      </c>
      <c r="AG19" s="50">
        <f t="shared" si="57"/>
        <v>1.0430563041353238</v>
      </c>
      <c r="AH19" s="82">
        <f>(ROUND(AG19,3)-ROUND(AC19,3))*100</f>
        <v>-5.0000000000000044</v>
      </c>
      <c r="AJ19" s="49">
        <f t="shared" ref="AJ19:AV19" si="58">-(AJ7+AJ9+AJ10+AJ8)/AJ6</f>
        <v>0.6857321140281939</v>
      </c>
      <c r="AK19" s="49">
        <f t="shared" si="58"/>
        <v>0.44330271086939366</v>
      </c>
      <c r="AL19" s="49">
        <f t="shared" si="58"/>
        <v>0.70987654320987659</v>
      </c>
      <c r="AM19" s="49">
        <f t="shared" si="58"/>
        <v>-4.507042253521127E-2</v>
      </c>
      <c r="AN19" s="49">
        <f t="shared" si="58"/>
        <v>0.62816053398036376</v>
      </c>
      <c r="AO19" s="49">
        <f t="shared" si="58"/>
        <v>0.76226814170171053</v>
      </c>
      <c r="AP19" s="49">
        <f t="shared" si="58"/>
        <v>0.45114345114345117</v>
      </c>
      <c r="AQ19" s="49">
        <f t="shared" si="58"/>
        <v>0.44921875</v>
      </c>
      <c r="AR19" s="49">
        <f t="shared" si="58"/>
        <v>0.73780487804878048</v>
      </c>
      <c r="AS19" s="49">
        <f t="shared" si="58"/>
        <v>1.5853658536585367</v>
      </c>
      <c r="AT19" s="49">
        <f t="shared" si="58"/>
        <v>0.55982905982905984</v>
      </c>
      <c r="AU19" s="49">
        <f t="shared" si="58"/>
        <v>0.5955056179775281</v>
      </c>
      <c r="AV19" s="49">
        <f t="shared" si="58"/>
        <v>0.68888888888888888</v>
      </c>
      <c r="AW19" s="49">
        <f t="shared" ref="AW19:AX19" si="59">-(AW7+AW9+AW10+AW8)/AW6</f>
        <v>0.96132596685082872</v>
      </c>
      <c r="AX19" s="49">
        <f t="shared" si="59"/>
        <v>1.3105082078877708</v>
      </c>
      <c r="AY19" s="49">
        <f t="shared" ref="AY19" si="60">-(AY7+AY9+AY10+AY8)/AY6</f>
        <v>1.0416061376557721</v>
      </c>
      <c r="AZ19" s="49">
        <f t="shared" ref="AZ19:BB19" si="61">-(AZ7+AZ9+AZ10+AZ8)/AZ6</f>
        <v>1.025954395351536</v>
      </c>
      <c r="BA19" s="49">
        <f t="shared" ref="BA19" si="62">-(BA7+BA9+BA10+BA8)/BA6</f>
        <v>1.6951812653907392</v>
      </c>
      <c r="BB19" s="49">
        <f t="shared" si="61"/>
        <v>0.6530216729197037</v>
      </c>
      <c r="BC19" s="49">
        <f t="shared" ref="BC19:BD19" si="63">-(BC7+BC9+BC10+BC8)/BC6</f>
        <v>1.5455002959333015</v>
      </c>
      <c r="BD19" s="49">
        <f t="shared" si="63"/>
        <v>1.0776055837107752</v>
      </c>
      <c r="BE19" s="49">
        <f t="shared" ref="BE19:BF19" si="64">-(BE7+BE9+BE10+BE8)/BE6</f>
        <v>0.88973082268184056</v>
      </c>
      <c r="BF19" s="49">
        <f t="shared" si="64"/>
        <v>0.71651445662485613</v>
      </c>
      <c r="BG19" s="49">
        <f t="shared" ref="BG19:BH19" si="65">-(BG7+BG9+BG10+BG8)/BG6</f>
        <v>1.1167223439557028</v>
      </c>
      <c r="BH19" s="50">
        <f t="shared" si="65"/>
        <v>1.2402356764648861</v>
      </c>
    </row>
    <row r="20" spans="4:60" s="10" customFormat="1" x14ac:dyDescent="0.25">
      <c r="D20" s="3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2"/>
      <c r="AI20" s="80"/>
    </row>
    <row r="21" spans="4:60" s="10" customFormat="1" x14ac:dyDescent="0.25">
      <c r="AH21" s="89"/>
      <c r="AI21" s="13"/>
    </row>
    <row r="22" spans="4:60" x14ac:dyDescent="0.2"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</sheetData>
  <hyperlinks>
    <hyperlink ref="B2" location="'Suplemento Financiero&gt;&gt;&gt;'!A1" display="ÍNDICE" xr:uid="{0292A91A-DBD5-41AF-9879-F4358718FD7E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E11:T11 U11:AF11" formulaRange="1"/>
    <ignoredError sqref="AL5:AP10 AT5:AT11 AX5:AX11 BB5:BB11 BF5:BF11" formula="1"/>
    <ignoredError sqref="BF17:BF19" evalErro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6BB6-A971-409F-8C41-8C0B168E9BFB}">
  <sheetPr>
    <tabColor theme="1" tint="0.249977111117893"/>
  </sheetPr>
  <dimension ref="A1:T21"/>
  <sheetViews>
    <sheetView showGridLines="0" zoomScaleNormal="100" workbookViewId="0"/>
  </sheetViews>
  <sheetFormatPr baseColWidth="10" defaultColWidth="11.42578125" defaultRowHeight="12.75" outlineLevelCol="1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50.140625" style="165" bestFit="1" customWidth="1"/>
    <col min="5" max="5" width="13.28515625" style="165" customWidth="1"/>
    <col min="6" max="7" width="13.28515625" style="165" hidden="1" customWidth="1" outlineLevel="1"/>
    <col min="8" max="8" width="13.28515625" style="165" hidden="1" customWidth="1" outlineLevel="1" collapsed="1"/>
    <col min="9" max="9" width="13.28515625" style="165" customWidth="1" collapsed="1"/>
    <col min="10" max="10" width="13.28515625" style="165" hidden="1" customWidth="1" outlineLevel="1"/>
    <col min="11" max="12" width="13.28515625" style="165" hidden="1" customWidth="1" outlineLevel="1" collapsed="1"/>
    <col min="13" max="13" width="13.28515625" style="165" customWidth="1" collapsed="1"/>
    <col min="14" max="14" width="13.28515625" style="165" hidden="1" customWidth="1" outlineLevel="1"/>
    <col min="15" max="15" width="13.28515625" style="165" hidden="1" customWidth="1" outlineLevel="1" collapsed="1"/>
    <col min="16" max="16" width="13.28515625" style="165" customWidth="1" collapsed="1"/>
    <col min="17" max="17" width="13.28515625" style="165" customWidth="1"/>
    <col min="18" max="18" width="13.28515625" style="165" hidden="1" customWidth="1" outlineLevel="1" collapsed="1"/>
    <col min="19" max="19" width="13.28515625" style="165" hidden="1" customWidth="1" outlineLevel="1"/>
    <col min="20" max="20" width="13.28515625" style="165" customWidth="1" collapsed="1"/>
    <col min="21" max="16384" width="11.42578125" style="165"/>
  </cols>
  <sheetData>
    <row r="1" spans="1:20" ht="16.5" customHeight="1" x14ac:dyDescent="0.2"/>
    <row r="2" spans="1:20" ht="18.75" customHeight="1" thickBot="1" x14ac:dyDescent="0.25">
      <c r="B2" s="11" t="s">
        <v>27</v>
      </c>
      <c r="D2" s="14" t="s">
        <v>209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6.5" customHeight="1" x14ac:dyDescent="0.2"/>
    <row r="4" spans="1:20" ht="15.75" customHeight="1" thickBot="1" x14ac:dyDescent="0.3">
      <c r="A4" s="10"/>
      <c r="B4" s="10"/>
      <c r="C4" s="10"/>
      <c r="D4" s="23"/>
      <c r="E4" s="33" t="s">
        <v>16</v>
      </c>
      <c r="F4" s="33" t="s">
        <v>17</v>
      </c>
      <c r="G4" s="33" t="s">
        <v>87</v>
      </c>
      <c r="H4" s="33" t="s">
        <v>91</v>
      </c>
      <c r="I4" s="33" t="s">
        <v>94</v>
      </c>
      <c r="J4" s="33" t="s">
        <v>190</v>
      </c>
      <c r="K4" s="33" t="s">
        <v>215</v>
      </c>
      <c r="L4" s="33" t="s">
        <v>217</v>
      </c>
      <c r="M4" s="33" t="s">
        <v>219</v>
      </c>
      <c r="N4" s="33" t="s">
        <v>221</v>
      </c>
      <c r="O4" s="33" t="s">
        <v>224</v>
      </c>
      <c r="P4" s="33" t="s">
        <v>227</v>
      </c>
      <c r="Q4" s="33" t="s">
        <v>229</v>
      </c>
      <c r="R4" s="33" t="s">
        <v>233</v>
      </c>
      <c r="S4" s="33" t="s">
        <v>234</v>
      </c>
      <c r="T4" s="34" t="s">
        <v>237</v>
      </c>
    </row>
    <row r="5" spans="1:20" ht="15" customHeight="1" x14ac:dyDescent="0.25">
      <c r="A5" s="10"/>
      <c r="B5" s="10"/>
      <c r="C5" s="10"/>
      <c r="D5" s="31" t="s">
        <v>203</v>
      </c>
      <c r="E5" s="35">
        <v>78758</v>
      </c>
      <c r="F5" s="35">
        <v>-7046</v>
      </c>
      <c r="G5" s="35">
        <v>-20504</v>
      </c>
      <c r="H5" s="35">
        <v>-19976</v>
      </c>
      <c r="I5" s="35">
        <v>-13806</v>
      </c>
      <c r="J5" s="35">
        <v>12608.245320000178</v>
      </c>
      <c r="K5" s="35">
        <v>36066.063529999999</v>
      </c>
      <c r="L5" s="35">
        <v>56169.126477491765</v>
      </c>
      <c r="M5" s="35">
        <v>82461.269427388281</v>
      </c>
      <c r="N5" s="35">
        <v>28571.959755838958</v>
      </c>
      <c r="O5" s="35">
        <v>58190.277548368329</v>
      </c>
      <c r="P5" s="35">
        <v>79264.716806712473</v>
      </c>
      <c r="Q5" s="35">
        <v>109287.12329831011</v>
      </c>
      <c r="R5" s="35">
        <v>33503.23813644769</v>
      </c>
      <c r="S5" s="35">
        <v>71032.511310886664</v>
      </c>
      <c r="T5" s="36">
        <f>'P&amp;G - NIIF 4'!AG16</f>
        <v>102923.49280269827</v>
      </c>
    </row>
    <row r="6" spans="1:20" ht="15" customHeight="1" x14ac:dyDescent="0.25">
      <c r="A6" s="10"/>
      <c r="B6" s="10"/>
      <c r="C6" s="10"/>
      <c r="D6" s="37" t="s">
        <v>223</v>
      </c>
      <c r="E6" s="38">
        <v>4480</v>
      </c>
      <c r="F6" s="38">
        <v>1161</v>
      </c>
      <c r="G6" s="38">
        <v>2981</v>
      </c>
      <c r="H6" s="38">
        <v>6887</v>
      </c>
      <c r="I6" s="38">
        <v>13559</v>
      </c>
      <c r="J6" s="38">
        <v>2872</v>
      </c>
      <c r="K6" s="38">
        <v>5052</v>
      </c>
      <c r="L6" s="38">
        <v>6286.7215527145854</v>
      </c>
      <c r="M6" s="38">
        <v>11751.796001953069</v>
      </c>
      <c r="N6" s="38">
        <v>984.84738402897233</v>
      </c>
      <c r="O6" s="38">
        <v>3434.6390411582584</v>
      </c>
      <c r="P6" s="38">
        <v>5786.6271914628423</v>
      </c>
      <c r="Q6" s="38">
        <v>11897.206873810746</v>
      </c>
      <c r="R6" s="38">
        <v>1254.513094280426</v>
      </c>
      <c r="S6" s="38">
        <v>4170.5945232077474</v>
      </c>
      <c r="T6" s="39">
        <v>9359.8443398443178</v>
      </c>
    </row>
    <row r="7" spans="1:20" ht="15" customHeight="1" x14ac:dyDescent="0.25">
      <c r="A7" s="10"/>
      <c r="B7" s="10"/>
      <c r="C7" s="10"/>
      <c r="D7" s="37" t="s">
        <v>232</v>
      </c>
      <c r="E7" s="54" t="s">
        <v>192</v>
      </c>
      <c r="F7" s="38">
        <v>-1106</v>
      </c>
      <c r="G7" s="38">
        <v>-2379</v>
      </c>
      <c r="H7" s="38">
        <v>-2637</v>
      </c>
      <c r="I7" s="38">
        <v>-3238</v>
      </c>
      <c r="J7" s="38">
        <v>-157</v>
      </c>
      <c r="K7" s="38">
        <v>-2328</v>
      </c>
      <c r="L7" s="38">
        <v>-2470.0103799999997</v>
      </c>
      <c r="M7" s="38">
        <v>-3242.4817500000004</v>
      </c>
      <c r="N7" s="38">
        <v>-791.19186000000002</v>
      </c>
      <c r="O7" s="38">
        <v>-1427.8747100000003</v>
      </c>
      <c r="P7" s="38">
        <v>-2289.3973699999997</v>
      </c>
      <c r="Q7" s="38">
        <v>-2547.6858299999999</v>
      </c>
      <c r="R7" s="38">
        <v>-2065.56367</v>
      </c>
      <c r="S7" s="38">
        <v>-5357.9291799999992</v>
      </c>
      <c r="T7" s="39">
        <v>-6310.6292100000001</v>
      </c>
    </row>
    <row r="8" spans="1:20" ht="15" customHeight="1" x14ac:dyDescent="0.25">
      <c r="A8" s="10"/>
      <c r="B8" s="10"/>
      <c r="C8" s="10"/>
      <c r="D8" s="37" t="s">
        <v>208</v>
      </c>
      <c r="E8" s="54" t="s">
        <v>192</v>
      </c>
      <c r="F8" s="38">
        <v>-58</v>
      </c>
      <c r="G8" s="38">
        <v>-4</v>
      </c>
      <c r="H8" s="38">
        <v>-19</v>
      </c>
      <c r="I8" s="38">
        <v>-39</v>
      </c>
      <c r="J8" s="38">
        <v>-59</v>
      </c>
      <c r="K8" s="38">
        <v>-2</v>
      </c>
      <c r="L8" s="38">
        <v>-30.016490861865488</v>
      </c>
      <c r="M8" s="38">
        <v>-3.1507008618653636</v>
      </c>
      <c r="N8" s="38">
        <v>3.8774199999999839</v>
      </c>
      <c r="O8" s="38">
        <v>-7.0870800000000163</v>
      </c>
      <c r="P8" s="38">
        <v>-37.880070000000003</v>
      </c>
      <c r="Q8" s="38">
        <v>-23.183849999999978</v>
      </c>
      <c r="R8" s="38">
        <v>13.511099999999976</v>
      </c>
      <c r="S8" s="38">
        <v>-32.03070000000001</v>
      </c>
      <c r="T8" s="39">
        <v>-13.998669999999983</v>
      </c>
    </row>
    <row r="9" spans="1:20" ht="15" customHeight="1" x14ac:dyDescent="0.25">
      <c r="A9" s="10"/>
      <c r="B9" s="10"/>
      <c r="C9" s="10"/>
      <c r="D9" s="37" t="s">
        <v>204</v>
      </c>
      <c r="E9" s="54" t="s">
        <v>192</v>
      </c>
      <c r="F9" s="38">
        <v>420</v>
      </c>
      <c r="G9" s="38">
        <v>1314</v>
      </c>
      <c r="H9" s="38">
        <v>1615</v>
      </c>
      <c r="I9" s="38">
        <v>1794</v>
      </c>
      <c r="J9" s="38">
        <v>583</v>
      </c>
      <c r="K9" s="38">
        <v>-133</v>
      </c>
      <c r="L9" s="38">
        <v>595.22306000000049</v>
      </c>
      <c r="M9" s="38">
        <v>1230.7720700000004</v>
      </c>
      <c r="N9" s="38">
        <v>613.45604000000003</v>
      </c>
      <c r="O9" s="38">
        <v>1281.6077600000001</v>
      </c>
      <c r="P9" s="38">
        <v>1165.0309499999998</v>
      </c>
      <c r="Q9" s="38">
        <v>1215.6825999999996</v>
      </c>
      <c r="R9" s="38">
        <v>-20.984880000000004</v>
      </c>
      <c r="S9" s="38">
        <v>2302.0920600000004</v>
      </c>
      <c r="T9" s="39">
        <v>3267.6489500000002</v>
      </c>
    </row>
    <row r="10" spans="1:20" ht="15" customHeight="1" x14ac:dyDescent="0.25">
      <c r="A10" s="10"/>
      <c r="B10" s="10"/>
      <c r="C10" s="10"/>
      <c r="D10" s="37" t="s">
        <v>205</v>
      </c>
      <c r="E10" s="38">
        <v>425</v>
      </c>
      <c r="F10" s="38">
        <v>-425</v>
      </c>
      <c r="G10" s="38">
        <v>-1278</v>
      </c>
      <c r="H10" s="38">
        <v>-2735</v>
      </c>
      <c r="I10" s="38">
        <v>-4646</v>
      </c>
      <c r="J10" s="38">
        <v>-2182</v>
      </c>
      <c r="K10" s="38">
        <v>-4313</v>
      </c>
      <c r="L10" s="38">
        <v>-6526.7466493054526</v>
      </c>
      <c r="M10" s="38">
        <v>-8682.4643325820743</v>
      </c>
      <c r="N10" s="38">
        <v>-1682.2860471052079</v>
      </c>
      <c r="O10" s="38">
        <v>-3074.2240170916793</v>
      </c>
      <c r="P10" s="38">
        <v>-4181.6326292717231</v>
      </c>
      <c r="Q10" s="38">
        <v>-4998.2947376566808</v>
      </c>
      <c r="R10" s="38">
        <v>-1851.0002343335052</v>
      </c>
      <c r="S10" s="38">
        <v>-3417.8972764430177</v>
      </c>
      <c r="T10" s="39">
        <v>-4719.4826590645771</v>
      </c>
    </row>
    <row r="11" spans="1:20" ht="15" customHeight="1" thickBot="1" x14ac:dyDescent="0.3">
      <c r="A11" s="10"/>
      <c r="B11" s="10"/>
      <c r="C11" s="10"/>
      <c r="D11" s="37" t="s">
        <v>206</v>
      </c>
      <c r="E11" s="38">
        <v>-103</v>
      </c>
      <c r="F11" s="38">
        <v>-4</v>
      </c>
      <c r="G11" s="38">
        <v>-13</v>
      </c>
      <c r="H11" s="38">
        <v>-179</v>
      </c>
      <c r="I11" s="38">
        <v>-171</v>
      </c>
      <c r="J11" s="38">
        <v>25</v>
      </c>
      <c r="K11" s="38">
        <v>-57</v>
      </c>
      <c r="L11" s="38">
        <v>-147.72429084824898</v>
      </c>
      <c r="M11" s="38">
        <v>-205.46126853963244</v>
      </c>
      <c r="N11" s="38">
        <v>-41.370753986342109</v>
      </c>
      <c r="O11" s="38">
        <v>-259.55940600037934</v>
      </c>
      <c r="P11" s="38">
        <v>-443.47291178175959</v>
      </c>
      <c r="Q11" s="38">
        <v>-695.6066466950499</v>
      </c>
      <c r="R11" s="38">
        <v>-113.49302305893821</v>
      </c>
      <c r="S11" s="38">
        <v>-377.82996615175114</v>
      </c>
      <c r="T11" s="39">
        <v>-491.70924950015348</v>
      </c>
    </row>
    <row r="12" spans="1:20" ht="15" customHeight="1" thickBot="1" x14ac:dyDescent="0.3">
      <c r="A12" s="10"/>
      <c r="B12" s="10"/>
      <c r="C12" s="10"/>
      <c r="D12" s="40" t="s">
        <v>207</v>
      </c>
      <c r="E12" s="41">
        <f t="shared" ref="E12:L12" si="0">SUM(E5:E11)</f>
        <v>83560</v>
      </c>
      <c r="F12" s="41">
        <f t="shared" si="0"/>
        <v>-7058</v>
      </c>
      <c r="G12" s="41">
        <f t="shared" si="0"/>
        <v>-19883</v>
      </c>
      <c r="H12" s="41">
        <f t="shared" si="0"/>
        <v>-17044</v>
      </c>
      <c r="I12" s="41">
        <f t="shared" si="0"/>
        <v>-6547</v>
      </c>
      <c r="J12" s="41">
        <f t="shared" si="0"/>
        <v>13690.245320000178</v>
      </c>
      <c r="K12" s="41">
        <f t="shared" si="0"/>
        <v>34285.063529999999</v>
      </c>
      <c r="L12" s="41">
        <f t="shared" si="0"/>
        <v>53876.573279190787</v>
      </c>
      <c r="M12" s="41">
        <f t="shared" ref="M12:N12" si="1">SUM(M5:M11)</f>
        <v>83310.279447357781</v>
      </c>
      <c r="N12" s="41">
        <f t="shared" si="1"/>
        <v>27659.291938776383</v>
      </c>
      <c r="O12" s="41">
        <f t="shared" ref="O12:S12" si="2">SUM(O5:O11)</f>
        <v>58137.779136434532</v>
      </c>
      <c r="P12" s="41">
        <f t="shared" si="2"/>
        <v>79263.991967121823</v>
      </c>
      <c r="Q12" s="41">
        <f t="shared" si="2"/>
        <v>114135.24170776912</v>
      </c>
      <c r="R12" s="41">
        <f t="shared" si="2"/>
        <v>30720.220523335673</v>
      </c>
      <c r="S12" s="41">
        <f t="shared" si="2"/>
        <v>68319.510771499641</v>
      </c>
      <c r="T12" s="42">
        <f t="shared" ref="T12" si="3">SUM(T5:T11)</f>
        <v>104015.16630397785</v>
      </c>
    </row>
    <row r="13" spans="1:20" ht="9" customHeight="1" x14ac:dyDescent="0.25">
      <c r="A13" s="10"/>
      <c r="B13" s="10"/>
      <c r="C13" s="10"/>
      <c r="D13" s="166"/>
      <c r="E13" s="38"/>
      <c r="F13" s="38"/>
      <c r="G13" s="38"/>
      <c r="H13" s="38"/>
      <c r="I13" s="38"/>
    </row>
    <row r="14" spans="1:20" ht="14.25" x14ac:dyDescent="0.25">
      <c r="A14" s="10"/>
      <c r="B14" s="10"/>
      <c r="C14" s="10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 t="s">
        <v>29</v>
      </c>
    </row>
    <row r="15" spans="1:20" ht="14.25" x14ac:dyDescent="0.25">
      <c r="A15" s="10"/>
      <c r="B15" s="10"/>
      <c r="C15" s="10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ht="14.25" x14ac:dyDescent="0.25">
      <c r="A16" s="10"/>
      <c r="B16" s="10"/>
      <c r="C16" s="10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</row>
    <row r="17" spans="1:3" ht="14.25" x14ac:dyDescent="0.25">
      <c r="A17" s="10"/>
      <c r="B17" s="10"/>
      <c r="C17" s="10"/>
    </row>
    <row r="18" spans="1:3" ht="14.25" x14ac:dyDescent="0.25">
      <c r="A18" s="10"/>
      <c r="B18" s="10"/>
      <c r="C18" s="10"/>
    </row>
    <row r="19" spans="1:3" ht="14.25" x14ac:dyDescent="0.25">
      <c r="A19" s="10"/>
      <c r="B19" s="10"/>
      <c r="C19" s="10"/>
    </row>
    <row r="20" spans="1:3" ht="14.25" x14ac:dyDescent="0.25">
      <c r="A20" s="10"/>
      <c r="B20" s="10"/>
      <c r="C20" s="10"/>
    </row>
    <row r="21" spans="1:3" ht="14.25" x14ac:dyDescent="0.25">
      <c r="A21" s="10"/>
      <c r="B21" s="10"/>
      <c r="C21" s="10"/>
    </row>
  </sheetData>
  <hyperlinks>
    <hyperlink ref="B2" location="'Suplemento Financiero&gt;&gt;&gt;'!A1" display="ÍNDICE" xr:uid="{5990CA2D-1FD8-4A29-9A78-C3F8A974CF61}"/>
  </hyperlinks>
  <pageMargins left="0.7" right="0.7" top="0.75" bottom="0.75" header="0.3" footer="0.3"/>
  <pageSetup paperSize="9" orientation="portrait" horizontalDpi="1200" verticalDpi="1200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64D1-C1D1-4217-A754-7327D23BCD87}">
  <sheetPr>
    <tabColor theme="1" tint="0.249977111117893"/>
  </sheetPr>
  <dimension ref="B1:G27"/>
  <sheetViews>
    <sheetView showGridLines="0" zoomScaleNormal="100" workbookViewId="0"/>
  </sheetViews>
  <sheetFormatPr baseColWidth="10" defaultColWidth="11.42578125" defaultRowHeight="12.75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50.42578125" style="72" bestFit="1" customWidth="1"/>
    <col min="5" max="5" width="13.42578125" style="72" customWidth="1"/>
    <col min="6" max="6" width="2" style="72" customWidth="1"/>
    <col min="7" max="7" width="13.42578125" style="72" customWidth="1"/>
    <col min="8" max="16384" width="11.42578125" style="72"/>
  </cols>
  <sheetData>
    <row r="1" spans="2:7" ht="16.5" customHeight="1" x14ac:dyDescent="0.2"/>
    <row r="2" spans="2:7" ht="18.75" customHeight="1" thickBot="1" x14ac:dyDescent="0.25">
      <c r="B2" s="11" t="s">
        <v>27</v>
      </c>
      <c r="D2" s="14" t="s">
        <v>174</v>
      </c>
      <c r="E2" s="14"/>
      <c r="F2" s="14"/>
      <c r="G2" s="14"/>
    </row>
    <row r="4" spans="2:7" ht="15.75" thickBot="1" x14ac:dyDescent="0.25">
      <c r="D4" s="99" t="s">
        <v>237</v>
      </c>
      <c r="E4" s="17" t="s">
        <v>112</v>
      </c>
      <c r="F4" s="100"/>
      <c r="G4" s="101" t="s">
        <v>212</v>
      </c>
    </row>
    <row r="5" spans="2:7" x14ac:dyDescent="0.2">
      <c r="D5" s="19" t="s">
        <v>175</v>
      </c>
      <c r="E5" s="102">
        <v>856062.97758000053</v>
      </c>
      <c r="F5" s="80"/>
      <c r="G5" s="103"/>
    </row>
    <row r="6" spans="2:7" x14ac:dyDescent="0.2">
      <c r="D6" s="19" t="s">
        <v>176</v>
      </c>
      <c r="E6" s="102">
        <v>0</v>
      </c>
      <c r="F6" s="19"/>
      <c r="G6" s="104">
        <v>855465.81834530679</v>
      </c>
    </row>
    <row r="7" spans="2:7" x14ac:dyDescent="0.2">
      <c r="D7" s="19"/>
      <c r="E7" s="102"/>
      <c r="F7" s="19"/>
      <c r="G7" s="104"/>
    </row>
    <row r="8" spans="2:7" ht="15" customHeight="1" x14ac:dyDescent="0.2">
      <c r="D8" s="105" t="s">
        <v>177</v>
      </c>
      <c r="E8" s="106">
        <f>SUM(E9:E12)</f>
        <v>-644073.41265530896</v>
      </c>
      <c r="F8" s="19"/>
      <c r="G8" s="107">
        <f>SUM(G9:G12)</f>
        <v>-610408.05832042859</v>
      </c>
    </row>
    <row r="9" spans="2:7" x14ac:dyDescent="0.2">
      <c r="D9" s="19" t="s">
        <v>178</v>
      </c>
      <c r="E9" s="102">
        <v>-513108.20423000009</v>
      </c>
      <c r="F9" s="19"/>
      <c r="G9" s="104">
        <v>-490998.11328000005</v>
      </c>
    </row>
    <row r="10" spans="2:7" x14ac:dyDescent="0.2">
      <c r="D10" s="19" t="s">
        <v>189</v>
      </c>
      <c r="E10" s="102">
        <v>-25104.851029999907</v>
      </c>
      <c r="F10" s="19"/>
      <c r="G10" s="104">
        <v>-13709.266080155288</v>
      </c>
    </row>
    <row r="11" spans="2:7" x14ac:dyDescent="0.2">
      <c r="D11" s="19" t="s">
        <v>179</v>
      </c>
      <c r="E11" s="102">
        <v>-105860.35739530894</v>
      </c>
      <c r="F11" s="19"/>
      <c r="G11" s="104">
        <v>-105704.89058027328</v>
      </c>
    </row>
    <row r="12" spans="2:7" ht="13.5" thickBot="1" x14ac:dyDescent="0.25">
      <c r="D12" s="19" t="s">
        <v>180</v>
      </c>
      <c r="E12" s="102">
        <v>0</v>
      </c>
      <c r="F12" s="19"/>
      <c r="G12" s="104">
        <v>4.2116200000000923</v>
      </c>
    </row>
    <row r="13" spans="2:7" ht="15" customHeight="1" thickBot="1" x14ac:dyDescent="0.25">
      <c r="D13" s="108" t="s">
        <v>181</v>
      </c>
      <c r="E13" s="109">
        <f>-E8/E5</f>
        <v>0.75236685795715208</v>
      </c>
      <c r="F13" s="110"/>
      <c r="G13" s="180">
        <f>-G8/G6</f>
        <v>0.71353880567795969</v>
      </c>
    </row>
    <row r="14" spans="2:7" x14ac:dyDescent="0.2">
      <c r="D14" s="19"/>
      <c r="E14" s="19"/>
      <c r="F14" s="19"/>
      <c r="G14" s="112"/>
    </row>
    <row r="15" spans="2:7" ht="15" customHeight="1" x14ac:dyDescent="0.2">
      <c r="D15" s="105" t="s">
        <v>182</v>
      </c>
      <c r="E15" s="106">
        <f>+SUM(E16:E22)</f>
        <v>-147031.14274388269</v>
      </c>
      <c r="F15" s="19"/>
      <c r="G15" s="107">
        <f>+SUM(G16:G22)</f>
        <v>-170759.78218773237</v>
      </c>
    </row>
    <row r="16" spans="2:7" x14ac:dyDescent="0.2">
      <c r="D16" s="19" t="s">
        <v>183</v>
      </c>
      <c r="E16" s="102">
        <v>-146970.56225725918</v>
      </c>
      <c r="F16" s="19"/>
      <c r="G16" s="113">
        <v>-146230.25026698425</v>
      </c>
    </row>
    <row r="17" spans="4:7" x14ac:dyDescent="0.2">
      <c r="D17" s="19" t="s">
        <v>184</v>
      </c>
      <c r="E17" s="102">
        <v>-19413.505896623497</v>
      </c>
      <c r="F17" s="19"/>
      <c r="G17" s="113">
        <v>-19349.165782770928</v>
      </c>
    </row>
    <row r="18" spans="4:7" x14ac:dyDescent="0.2">
      <c r="D18" s="114" t="s">
        <v>136</v>
      </c>
      <c r="E18" s="20">
        <v>0</v>
      </c>
      <c r="F18" s="19"/>
      <c r="G18" s="113">
        <v>-1119.7019879771847</v>
      </c>
    </row>
    <row r="19" spans="4:7" x14ac:dyDescent="0.2">
      <c r="D19" s="114" t="s">
        <v>185</v>
      </c>
      <c r="E19" s="20">
        <v>-4880.405279999999</v>
      </c>
      <c r="F19" s="19"/>
      <c r="G19" s="113">
        <v>-4143.9516599999997</v>
      </c>
    </row>
    <row r="20" spans="4:7" x14ac:dyDescent="0.2">
      <c r="D20" s="114" t="s">
        <v>186</v>
      </c>
      <c r="E20" s="20">
        <v>83.287510000000012</v>
      </c>
      <c r="F20" s="19"/>
      <c r="G20" s="113">
        <v>83.287510000000012</v>
      </c>
    </row>
    <row r="21" spans="4:7" x14ac:dyDescent="0.2">
      <c r="D21" s="114" t="s">
        <v>188</v>
      </c>
      <c r="E21" s="20">
        <v>24166.499769999991</v>
      </c>
      <c r="F21" s="19"/>
      <c r="G21" s="113">
        <v>0</v>
      </c>
    </row>
    <row r="22" spans="4:7" ht="13.5" thickBot="1" x14ac:dyDescent="0.25">
      <c r="D22" s="114" t="s">
        <v>148</v>
      </c>
      <c r="E22" s="20">
        <v>-16.456589999999998</v>
      </c>
      <c r="F22" s="19"/>
      <c r="G22" s="113">
        <v>0</v>
      </c>
    </row>
    <row r="23" spans="4:7" ht="15" customHeight="1" thickBot="1" x14ac:dyDescent="0.25">
      <c r="D23" s="109" t="s">
        <v>187</v>
      </c>
      <c r="E23" s="109">
        <f>-E15/E5</f>
        <v>0.17175271749226229</v>
      </c>
      <c r="F23" s="110"/>
      <c r="G23" s="111">
        <f>-G15/G6</f>
        <v>0.19961029245800396</v>
      </c>
    </row>
    <row r="24" spans="4:7" x14ac:dyDescent="0.2">
      <c r="D24" s="19"/>
      <c r="E24" s="19"/>
      <c r="F24" s="19"/>
      <c r="G24" s="112"/>
    </row>
    <row r="25" spans="4:7" ht="15" customHeight="1" x14ac:dyDescent="0.2">
      <c r="D25" s="115" t="s">
        <v>36</v>
      </c>
      <c r="E25" s="116">
        <f>E23+E13</f>
        <v>0.92411957544941437</v>
      </c>
      <c r="F25" s="110"/>
      <c r="G25" s="117">
        <f>G23+G13</f>
        <v>0.91314909813596368</v>
      </c>
    </row>
    <row r="26" spans="4:7" ht="9" customHeight="1" x14ac:dyDescent="0.2">
      <c r="D26" s="31"/>
      <c r="E26" s="61"/>
      <c r="F26" s="61"/>
      <c r="G26" s="61"/>
    </row>
    <row r="27" spans="4:7" x14ac:dyDescent="0.2">
      <c r="G27" s="27" t="s">
        <v>29</v>
      </c>
    </row>
  </sheetData>
  <hyperlinks>
    <hyperlink ref="B2" location="'Suplemento Financiero&gt;&gt;&gt;'!A1" display="ÍNDICE" xr:uid="{E1AD43E4-7BF6-4CF1-99BE-C03BCE09E263}"/>
  </hyperlinks>
  <pageMargins left="0.7" right="0.7" top="0.75" bottom="0.75" header="0.3" footer="0.3"/>
  <pageSetup paperSize="9" scale="80" orientation="portrait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DFC49-0DB8-42AA-BF38-0D0DA6C7BC12}">
  <sheetPr>
    <tabColor theme="1" tint="0.249977111117893"/>
  </sheetPr>
  <dimension ref="B1:N56"/>
  <sheetViews>
    <sheetView showGridLines="0" zoomScaleNormal="100" workbookViewId="0"/>
  </sheetViews>
  <sheetFormatPr baseColWidth="10" defaultColWidth="10.85546875" defaultRowHeight="12.75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39" style="72" customWidth="1"/>
    <col min="5" max="12" width="13.5703125" style="72" customWidth="1"/>
    <col min="13" max="13" width="9.7109375" style="72" customWidth="1"/>
    <col min="14" max="16384" width="10.85546875" style="72"/>
  </cols>
  <sheetData>
    <row r="1" spans="2:14" ht="16.5" customHeight="1" x14ac:dyDescent="0.2"/>
    <row r="2" spans="2:14" ht="18.75" customHeight="1" thickBot="1" x14ac:dyDescent="0.25">
      <c r="B2" s="11" t="s">
        <v>27</v>
      </c>
      <c r="D2" s="14" t="s">
        <v>32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4" spans="2:14" ht="13.5" thickBot="1" x14ac:dyDescent="0.25">
      <c r="D4" s="23"/>
      <c r="E4" s="118" t="s">
        <v>6</v>
      </c>
      <c r="F4" s="118" t="s">
        <v>3</v>
      </c>
      <c r="G4" s="118" t="s">
        <v>4</v>
      </c>
      <c r="H4" s="118" t="s">
        <v>14</v>
      </c>
      <c r="I4" s="118" t="s">
        <v>16</v>
      </c>
      <c r="J4" s="118" t="s">
        <v>94</v>
      </c>
      <c r="K4" s="118" t="s">
        <v>219</v>
      </c>
      <c r="L4" s="118" t="s">
        <v>229</v>
      </c>
      <c r="M4" s="177" t="s">
        <v>237</v>
      </c>
      <c r="N4" s="178"/>
    </row>
    <row r="5" spans="2:14" x14ac:dyDescent="0.2">
      <c r="D5" s="119" t="s">
        <v>46</v>
      </c>
      <c r="E5" s="120">
        <f t="shared" ref="E5:J5" si="0">E6+E13</f>
        <v>696945.09054</v>
      </c>
      <c r="F5" s="120">
        <f t="shared" si="0"/>
        <v>720797.13546999998</v>
      </c>
      <c r="G5" s="120">
        <f t="shared" si="0"/>
        <v>801209.28558999998</v>
      </c>
      <c r="H5" s="120">
        <f t="shared" si="0"/>
        <v>722005</v>
      </c>
      <c r="I5" s="120">
        <f t="shared" si="0"/>
        <v>618778</v>
      </c>
      <c r="J5" s="120">
        <f t="shared" si="0"/>
        <v>759821</v>
      </c>
      <c r="K5" s="171">
        <f t="shared" ref="K5:M5" si="1">K6+K13</f>
        <v>850448.72650000011</v>
      </c>
      <c r="L5" s="171">
        <f t="shared" si="1"/>
        <v>992004.90271000005</v>
      </c>
      <c r="M5" s="121">
        <f t="shared" si="1"/>
        <v>1073265.4778100001</v>
      </c>
      <c r="N5" s="122">
        <f>M5/M$23</f>
        <v>0.84055887368068738</v>
      </c>
    </row>
    <row r="6" spans="2:14" x14ac:dyDescent="0.2">
      <c r="D6" s="123" t="s">
        <v>47</v>
      </c>
      <c r="E6" s="120">
        <f t="shared" ref="E6:J6" si="2">SUM(E7:E12)</f>
        <v>397566.68119000003</v>
      </c>
      <c r="F6" s="120">
        <f t="shared" si="2"/>
        <v>394655.81483999995</v>
      </c>
      <c r="G6" s="120">
        <f t="shared" si="2"/>
        <v>438763.14398999995</v>
      </c>
      <c r="H6" s="120">
        <f t="shared" si="2"/>
        <v>396345</v>
      </c>
      <c r="I6" s="120">
        <f t="shared" si="2"/>
        <v>356496</v>
      </c>
      <c r="J6" s="120">
        <f t="shared" si="2"/>
        <v>380665</v>
      </c>
      <c r="K6" s="171">
        <f t="shared" ref="K6:M6" si="3">SUM(K7:K12)</f>
        <v>361306.64552000002</v>
      </c>
      <c r="L6" s="171">
        <f t="shared" si="3"/>
        <v>447980.72119000001</v>
      </c>
      <c r="M6" s="121">
        <f t="shared" si="3"/>
        <v>490943.29440000001</v>
      </c>
      <c r="N6" s="122">
        <f>M6/M$23</f>
        <v>0.38449642806362994</v>
      </c>
    </row>
    <row r="7" spans="2:14" x14ac:dyDescent="0.2">
      <c r="D7" s="124" t="s">
        <v>48</v>
      </c>
      <c r="E7" s="125">
        <v>263898.88505000004</v>
      </c>
      <c r="F7" s="125">
        <v>247394.05644000001</v>
      </c>
      <c r="G7" s="125">
        <v>216811.94155999995</v>
      </c>
      <c r="H7" s="125">
        <v>184414</v>
      </c>
      <c r="I7" s="125">
        <v>168561</v>
      </c>
      <c r="J7" s="125">
        <v>158454</v>
      </c>
      <c r="K7" s="125">
        <v>146732.91387000002</v>
      </c>
      <c r="L7" s="125">
        <v>198625.70501999999</v>
      </c>
      <c r="M7" s="126">
        <v>211003.32141000003</v>
      </c>
      <c r="N7" s="127">
        <f>M7/M$23</f>
        <v>0.16525334863949831</v>
      </c>
    </row>
    <row r="8" spans="2:14" x14ac:dyDescent="0.2">
      <c r="D8" s="124" t="s">
        <v>49</v>
      </c>
      <c r="E8" s="125">
        <v>80202.5</v>
      </c>
      <c r="F8" s="125">
        <v>91853.940789999993</v>
      </c>
      <c r="G8" s="125">
        <v>157271.44813</v>
      </c>
      <c r="H8" s="125">
        <v>150362</v>
      </c>
      <c r="I8" s="125">
        <v>132418</v>
      </c>
      <c r="J8" s="125">
        <v>137437</v>
      </c>
      <c r="K8" s="125">
        <v>115032.27722999999</v>
      </c>
      <c r="L8" s="125">
        <v>126389.04607000001</v>
      </c>
      <c r="M8" s="126">
        <v>120195.6093</v>
      </c>
      <c r="N8" s="127">
        <f>M8/M$23</f>
        <v>9.413466478091409E-2</v>
      </c>
    </row>
    <row r="9" spans="2:14" x14ac:dyDescent="0.2">
      <c r="D9" s="124" t="s">
        <v>5</v>
      </c>
      <c r="E9" s="125">
        <v>47496.68894</v>
      </c>
      <c r="F9" s="125">
        <v>48972.218159999997</v>
      </c>
      <c r="G9" s="125">
        <v>57670.556810000002</v>
      </c>
      <c r="H9" s="125">
        <v>47717</v>
      </c>
      <c r="I9" s="125">
        <v>44593</v>
      </c>
      <c r="J9" s="125">
        <v>14779</v>
      </c>
      <c r="K9" s="125">
        <v>14846.327369999999</v>
      </c>
      <c r="L9" s="125">
        <v>27717.970100000002</v>
      </c>
      <c r="M9" s="126">
        <v>7415.5172399999992</v>
      </c>
      <c r="N9" s="127">
        <f>M9/M$23</f>
        <v>5.8076766167238789E-3</v>
      </c>
    </row>
    <row r="10" spans="2:14" x14ac:dyDescent="0.2">
      <c r="D10" s="124" t="s">
        <v>50</v>
      </c>
      <c r="E10" s="125">
        <v>4214.27945</v>
      </c>
      <c r="F10" s="125">
        <v>4648.5994499999997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6">
        <v>0</v>
      </c>
      <c r="N10" s="127" t="s">
        <v>7</v>
      </c>
    </row>
    <row r="11" spans="2:14" x14ac:dyDescent="0.2">
      <c r="D11" s="124" t="s">
        <v>51</v>
      </c>
      <c r="E11" s="125">
        <v>1754.3277499999999</v>
      </c>
      <c r="F11" s="125">
        <v>1787</v>
      </c>
      <c r="G11" s="125">
        <v>1629.18226</v>
      </c>
      <c r="H11" s="125">
        <v>2965</v>
      </c>
      <c r="I11" s="125">
        <v>989</v>
      </c>
      <c r="J11" s="125">
        <v>997</v>
      </c>
      <c r="K11" s="128">
        <v>0</v>
      </c>
      <c r="L11" s="128">
        <v>0</v>
      </c>
      <c r="M11" s="126">
        <v>0</v>
      </c>
      <c r="N11" s="127" t="s">
        <v>7</v>
      </c>
    </row>
    <row r="12" spans="2:14" x14ac:dyDescent="0.2">
      <c r="D12" s="124" t="s">
        <v>52</v>
      </c>
      <c r="E12" s="128">
        <v>0</v>
      </c>
      <c r="F12" s="128">
        <v>0</v>
      </c>
      <c r="G12" s="125">
        <v>5380.01523</v>
      </c>
      <c r="H12" s="125">
        <v>10887</v>
      </c>
      <c r="I12" s="125">
        <v>9935</v>
      </c>
      <c r="J12" s="125">
        <v>68998</v>
      </c>
      <c r="K12" s="125">
        <v>84695.127049999996</v>
      </c>
      <c r="L12" s="125">
        <v>95248</v>
      </c>
      <c r="M12" s="126">
        <v>152328.84644999995</v>
      </c>
      <c r="N12" s="127">
        <f>M12/M$23</f>
        <v>0.11930073802649363</v>
      </c>
    </row>
    <row r="13" spans="2:14" x14ac:dyDescent="0.2">
      <c r="D13" s="123" t="s">
        <v>53</v>
      </c>
      <c r="E13" s="120">
        <f t="shared" ref="E13:M13" si="4">SUM(E14:E18)</f>
        <v>299378.40934999997</v>
      </c>
      <c r="F13" s="120">
        <f t="shared" si="4"/>
        <v>326141.32063000003</v>
      </c>
      <c r="G13" s="120">
        <f t="shared" si="4"/>
        <v>362446.14160000003</v>
      </c>
      <c r="H13" s="120">
        <f t="shared" si="4"/>
        <v>325660</v>
      </c>
      <c r="I13" s="120">
        <f t="shared" si="4"/>
        <v>262282</v>
      </c>
      <c r="J13" s="120">
        <f t="shared" si="4"/>
        <v>379156</v>
      </c>
      <c r="K13" s="120">
        <f t="shared" si="4"/>
        <v>489142.08098000009</v>
      </c>
      <c r="L13" s="120">
        <f t="shared" si="4"/>
        <v>544024.18151999998</v>
      </c>
      <c r="M13" s="121">
        <f t="shared" si="4"/>
        <v>582322.18341000006</v>
      </c>
      <c r="N13" s="122">
        <f>M13/M$23</f>
        <v>0.45606244561705739</v>
      </c>
    </row>
    <row r="14" spans="2:14" x14ac:dyDescent="0.2">
      <c r="D14" s="124" t="s">
        <v>48</v>
      </c>
      <c r="E14" s="125">
        <v>137460.92869</v>
      </c>
      <c r="F14" s="125">
        <v>169933.97990999999</v>
      </c>
      <c r="G14" s="125">
        <v>199091</v>
      </c>
      <c r="H14" s="125">
        <v>161222</v>
      </c>
      <c r="I14" s="125">
        <v>132278</v>
      </c>
      <c r="J14" s="125">
        <v>189240</v>
      </c>
      <c r="K14" s="125">
        <v>181562.83704000007</v>
      </c>
      <c r="L14" s="125">
        <v>175072.26370000001</v>
      </c>
      <c r="M14" s="126">
        <v>195127.62806999998</v>
      </c>
      <c r="N14" s="127">
        <f>M14/M$23</f>
        <v>0.15281984063176865</v>
      </c>
    </row>
    <row r="15" spans="2:14" x14ac:dyDescent="0.2">
      <c r="D15" s="124" t="s">
        <v>54</v>
      </c>
      <c r="E15" s="125">
        <v>130336.4</v>
      </c>
      <c r="F15" s="125">
        <v>123472.05232</v>
      </c>
      <c r="G15" s="125">
        <v>137084.19157</v>
      </c>
      <c r="H15" s="125">
        <v>112100</v>
      </c>
      <c r="I15" s="125">
        <v>89057</v>
      </c>
      <c r="J15" s="125">
        <v>118929</v>
      </c>
      <c r="K15" s="125">
        <v>191219.71519999998</v>
      </c>
      <c r="L15" s="125">
        <v>197745.61170000001</v>
      </c>
      <c r="M15" s="126">
        <v>205823.93158000006</v>
      </c>
      <c r="N15" s="127">
        <f>M15/M$23</f>
        <v>0.16119695982250079</v>
      </c>
    </row>
    <row r="16" spans="2:14" x14ac:dyDescent="0.2">
      <c r="D16" s="124" t="s">
        <v>55</v>
      </c>
      <c r="E16" s="128">
        <v>0</v>
      </c>
      <c r="F16" s="128">
        <v>0</v>
      </c>
      <c r="G16" s="128">
        <v>0</v>
      </c>
      <c r="H16" s="125">
        <v>22386</v>
      </c>
      <c r="I16" s="125">
        <v>13527</v>
      </c>
      <c r="J16" s="125">
        <v>22956</v>
      </c>
      <c r="K16" s="125">
        <v>16593.662710000001</v>
      </c>
      <c r="L16" s="125">
        <v>35455.272659999995</v>
      </c>
      <c r="M16" s="126">
        <v>38839.10914</v>
      </c>
      <c r="N16" s="127">
        <f>M16/M$23</f>
        <v>3.0417970677762824E-2</v>
      </c>
    </row>
    <row r="17" spans="4:14" x14ac:dyDescent="0.2">
      <c r="D17" s="124" t="s">
        <v>51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8">
        <v>0</v>
      </c>
      <c r="L17" s="128">
        <v>79277.48</v>
      </c>
      <c r="M17" s="126">
        <v>95087.59</v>
      </c>
      <c r="N17" s="127">
        <f>M17/M$23</f>
        <v>7.447059390608704E-2</v>
      </c>
    </row>
    <row r="18" spans="4:14" x14ac:dyDescent="0.2">
      <c r="D18" s="124" t="s">
        <v>56</v>
      </c>
      <c r="E18" s="125">
        <v>31581.080659999996</v>
      </c>
      <c r="F18" s="125">
        <v>32735.288400000001</v>
      </c>
      <c r="G18" s="125">
        <v>26270.950030000004</v>
      </c>
      <c r="H18" s="125">
        <v>29952</v>
      </c>
      <c r="I18" s="125">
        <v>27420</v>
      </c>
      <c r="J18" s="125">
        <v>48031</v>
      </c>
      <c r="K18" s="125">
        <v>99765.866030000034</v>
      </c>
      <c r="L18" s="125">
        <v>56473.55346000001</v>
      </c>
      <c r="M18" s="126">
        <v>47443.924620000005</v>
      </c>
      <c r="N18" s="127">
        <f>M18/M$23</f>
        <v>3.7157080578938066E-2</v>
      </c>
    </row>
    <row r="19" spans="4:14" x14ac:dyDescent="0.2">
      <c r="D19" s="119" t="s">
        <v>57</v>
      </c>
      <c r="E19" s="120">
        <v>45094</v>
      </c>
      <c r="F19" s="120">
        <v>59231</v>
      </c>
      <c r="G19" s="120">
        <v>60536</v>
      </c>
      <c r="H19" s="120">
        <v>75237</v>
      </c>
      <c r="I19" s="120">
        <v>72074</v>
      </c>
      <c r="J19" s="120">
        <v>63552</v>
      </c>
      <c r="K19" s="120">
        <v>74945.192890000006</v>
      </c>
      <c r="L19" s="120">
        <v>83292</v>
      </c>
      <c r="M19" s="121">
        <v>79300</v>
      </c>
      <c r="N19" s="122">
        <f>M19/M$23</f>
        <v>6.2106086575048354E-2</v>
      </c>
    </row>
    <row r="20" spans="4:14" x14ac:dyDescent="0.2">
      <c r="D20" s="124" t="s">
        <v>58</v>
      </c>
      <c r="E20" s="125">
        <v>10300</v>
      </c>
      <c r="F20" s="125">
        <v>19416</v>
      </c>
      <c r="G20" s="125">
        <v>19795</v>
      </c>
      <c r="H20" s="125">
        <v>19654</v>
      </c>
      <c r="I20" s="125">
        <v>30340</v>
      </c>
      <c r="J20" s="125">
        <v>29532</v>
      </c>
      <c r="K20" s="125">
        <v>28764.759759999997</v>
      </c>
      <c r="L20" s="125">
        <v>32104.954679999999</v>
      </c>
      <c r="M20" s="126">
        <v>31916.266040000002</v>
      </c>
      <c r="N20" s="127">
        <f>M20/M$23</f>
        <v>2.49961460508514E-2</v>
      </c>
    </row>
    <row r="21" spans="4:14" x14ac:dyDescent="0.2">
      <c r="D21" s="119" t="s">
        <v>59</v>
      </c>
      <c r="E21" s="120">
        <v>43669</v>
      </c>
      <c r="F21" s="120">
        <v>57457</v>
      </c>
      <c r="G21" s="120">
        <v>65319</v>
      </c>
      <c r="H21" s="120">
        <v>78726</v>
      </c>
      <c r="I21" s="120">
        <v>48812</v>
      </c>
      <c r="J21" s="120">
        <v>53970</v>
      </c>
      <c r="K21" s="120">
        <v>57848.159070000002</v>
      </c>
      <c r="L21" s="120">
        <v>60066</v>
      </c>
      <c r="M21" s="121">
        <v>56167</v>
      </c>
      <c r="N21" s="122">
        <f>M21/M$23</f>
        <v>4.3988809138218676E-2</v>
      </c>
    </row>
    <row r="22" spans="4:14" ht="13.5" thickBot="1" x14ac:dyDescent="0.25">
      <c r="D22" s="119" t="s">
        <v>60</v>
      </c>
      <c r="E22" s="120">
        <v>67458</v>
      </c>
      <c r="F22" s="120">
        <v>66670</v>
      </c>
      <c r="G22" s="120">
        <v>65947.506580000001</v>
      </c>
      <c r="H22" s="120">
        <v>65457</v>
      </c>
      <c r="I22" s="120">
        <v>64676</v>
      </c>
      <c r="J22" s="120">
        <v>58523</v>
      </c>
      <c r="K22" s="120">
        <v>58456</v>
      </c>
      <c r="L22" s="120">
        <v>60943</v>
      </c>
      <c r="M22" s="121">
        <v>68115</v>
      </c>
      <c r="N22" s="122">
        <f>M22/M$23</f>
        <v>5.3346230606045632E-2</v>
      </c>
    </row>
    <row r="23" spans="4:14" x14ac:dyDescent="0.2">
      <c r="D23" s="129" t="s">
        <v>61</v>
      </c>
      <c r="E23" s="130">
        <f t="shared" ref="E23:G23" si="5">E5+E19+E21+E22</f>
        <v>853166.09054</v>
      </c>
      <c r="F23" s="130">
        <f t="shared" si="5"/>
        <v>904155.13546999998</v>
      </c>
      <c r="G23" s="130">
        <f t="shared" si="5"/>
        <v>993011.79217000003</v>
      </c>
      <c r="H23" s="130">
        <f>H5+H19+H21+H22</f>
        <v>941425</v>
      </c>
      <c r="I23" s="130">
        <f t="shared" ref="I23:M23" si="6">I5+I19+I21+I22</f>
        <v>804340</v>
      </c>
      <c r="J23" s="130">
        <f t="shared" si="6"/>
        <v>935866</v>
      </c>
      <c r="K23" s="130">
        <f t="shared" si="6"/>
        <v>1041698.0784600002</v>
      </c>
      <c r="L23" s="130">
        <f t="shared" si="6"/>
        <v>1196305.9027100001</v>
      </c>
      <c r="M23" s="131">
        <f t="shared" si="6"/>
        <v>1276847.4778100001</v>
      </c>
      <c r="N23" s="132">
        <f>N5+N19+N21+N22</f>
        <v>1</v>
      </c>
    </row>
    <row r="24" spans="4:14" ht="13.5" thickBot="1" x14ac:dyDescent="0.25">
      <c r="D24" s="133" t="s">
        <v>62</v>
      </c>
      <c r="E24" s="120">
        <v>166776</v>
      </c>
      <c r="F24" s="120">
        <v>144937</v>
      </c>
      <c r="G24" s="120">
        <v>162500</v>
      </c>
      <c r="H24" s="120">
        <v>115788</v>
      </c>
      <c r="I24" s="120">
        <v>51661</v>
      </c>
      <c r="J24" s="120">
        <v>41746</v>
      </c>
      <c r="K24" s="120">
        <v>16709</v>
      </c>
      <c r="L24" s="120">
        <v>16988</v>
      </c>
      <c r="M24" s="134">
        <v>21457</v>
      </c>
      <c r="N24" s="135" t="s">
        <v>7</v>
      </c>
    </row>
    <row r="25" spans="4:14" ht="13.5" thickBot="1" x14ac:dyDescent="0.25">
      <c r="D25" s="136" t="s">
        <v>1</v>
      </c>
      <c r="E25" s="137">
        <f t="shared" ref="E25:H25" si="7">E23+E24</f>
        <v>1019942.09054</v>
      </c>
      <c r="F25" s="137">
        <f t="shared" si="7"/>
        <v>1049092.1354700001</v>
      </c>
      <c r="G25" s="137">
        <f t="shared" si="7"/>
        <v>1155511.79217</v>
      </c>
      <c r="H25" s="137">
        <f t="shared" si="7"/>
        <v>1057213</v>
      </c>
      <c r="I25" s="137">
        <f>I23+I24</f>
        <v>856001</v>
      </c>
      <c r="J25" s="137">
        <f>J23+J24</f>
        <v>977612</v>
      </c>
      <c r="K25" s="137">
        <f>K23+K24</f>
        <v>1058407.0784600002</v>
      </c>
      <c r="L25" s="137">
        <f>L23+L24</f>
        <v>1213293.9027100001</v>
      </c>
      <c r="M25" s="138">
        <f>M23+M24</f>
        <v>1298304.4778100001</v>
      </c>
      <c r="N25" s="139" t="s">
        <v>7</v>
      </c>
    </row>
    <row r="26" spans="4:14" ht="9" customHeight="1" x14ac:dyDescent="0.2">
      <c r="D26" s="31"/>
      <c r="E26" s="61"/>
      <c r="F26" s="61"/>
      <c r="G26" s="61"/>
      <c r="H26" s="61"/>
      <c r="I26" s="61"/>
      <c r="J26" s="61"/>
      <c r="K26" s="61"/>
      <c r="L26" s="61"/>
      <c r="M26" s="120"/>
    </row>
    <row r="27" spans="4:14" x14ac:dyDescent="0.2">
      <c r="D27" s="19"/>
      <c r="E27" s="19"/>
      <c r="F27" s="19"/>
      <c r="G27" s="19"/>
      <c r="H27" s="19"/>
      <c r="I27" s="19"/>
      <c r="J27" s="19"/>
      <c r="K27" s="19"/>
      <c r="L27" s="19"/>
      <c r="M27" s="27"/>
      <c r="N27" s="27" t="s">
        <v>29</v>
      </c>
    </row>
    <row r="30" spans="4:14" ht="13.5" thickBot="1" x14ac:dyDescent="0.25">
      <c r="D30" s="140" t="s">
        <v>46</v>
      </c>
      <c r="E30" s="118" t="s">
        <v>6</v>
      </c>
      <c r="F30" s="118" t="s">
        <v>3</v>
      </c>
      <c r="G30" s="118" t="s">
        <v>4</v>
      </c>
      <c r="H30" s="118" t="s">
        <v>14</v>
      </c>
      <c r="I30" s="118" t="s">
        <v>16</v>
      </c>
      <c r="J30" s="118" t="s">
        <v>94</v>
      </c>
      <c r="K30" s="118" t="s">
        <v>219</v>
      </c>
      <c r="L30" s="118" t="s">
        <v>229</v>
      </c>
      <c r="M30" s="177" t="s">
        <v>237</v>
      </c>
      <c r="N30" s="178"/>
    </row>
    <row r="31" spans="4:14" x14ac:dyDescent="0.2">
      <c r="D31" s="141" t="s">
        <v>8</v>
      </c>
      <c r="E31" s="125">
        <v>1754.3277499999999</v>
      </c>
      <c r="F31" s="125">
        <v>1787.1552300000001</v>
      </c>
      <c r="G31" s="125">
        <v>3072.0408299999999</v>
      </c>
      <c r="H31" s="125">
        <v>6342</v>
      </c>
      <c r="I31" s="125">
        <v>13304</v>
      </c>
      <c r="J31" s="125">
        <v>55512</v>
      </c>
      <c r="K31" s="125">
        <v>34651.843090000002</v>
      </c>
      <c r="L31" s="125">
        <v>42971.979189999998</v>
      </c>
      <c r="M31" s="126">
        <v>56026.731650000002</v>
      </c>
      <c r="N31" s="127">
        <f>M31/$M$37</f>
        <v>5.2202118495717049E-2</v>
      </c>
    </row>
    <row r="32" spans="4:14" x14ac:dyDescent="0.2">
      <c r="D32" s="141" t="s">
        <v>9</v>
      </c>
      <c r="E32" s="125">
        <v>11947.257000000001</v>
      </c>
      <c r="F32" s="125">
        <v>3784.2071800000003</v>
      </c>
      <c r="G32" s="125">
        <v>7381.8541700000005</v>
      </c>
      <c r="H32" s="125">
        <v>10093</v>
      </c>
      <c r="I32" s="125">
        <v>11264</v>
      </c>
      <c r="J32" s="125">
        <v>55624</v>
      </c>
      <c r="K32" s="125">
        <v>103056.8756</v>
      </c>
      <c r="L32" s="125">
        <v>115215</v>
      </c>
      <c r="M32" s="126">
        <v>158137.3051</v>
      </c>
      <c r="N32" s="127">
        <f t="shared" ref="N32:N36" si="8">M32/$M$37</f>
        <v>0.14734220784095228</v>
      </c>
    </row>
    <row r="33" spans="4:14" x14ac:dyDescent="0.2">
      <c r="D33" s="141" t="s">
        <v>10</v>
      </c>
      <c r="E33" s="125">
        <v>317688.88505000004</v>
      </c>
      <c r="F33" s="125">
        <v>301027.18516999995</v>
      </c>
      <c r="G33" s="125">
        <v>353119.78262999991</v>
      </c>
      <c r="H33" s="125">
        <v>296736</v>
      </c>
      <c r="I33" s="125">
        <v>271885</v>
      </c>
      <c r="J33" s="125">
        <v>324000</v>
      </c>
      <c r="K33" s="125">
        <v>393937.52914000012</v>
      </c>
      <c r="L33" s="125">
        <v>453048.91938999988</v>
      </c>
      <c r="M33" s="126">
        <v>475213.64856000006</v>
      </c>
      <c r="N33" s="127">
        <f t="shared" si="8"/>
        <v>0.4427736272014211</v>
      </c>
    </row>
    <row r="34" spans="4:14" x14ac:dyDescent="0.2">
      <c r="D34" s="141" t="s">
        <v>11</v>
      </c>
      <c r="E34" s="125">
        <v>259911.57834000001</v>
      </c>
      <c r="F34" s="125">
        <v>354378.54846999998</v>
      </c>
      <c r="G34" s="125">
        <v>380743.04191000003</v>
      </c>
      <c r="H34" s="125">
        <v>363123</v>
      </c>
      <c r="I34" s="125">
        <v>301197</v>
      </c>
      <c r="J34" s="125">
        <v>305885</v>
      </c>
      <c r="K34" s="125">
        <v>312988.36617000005</v>
      </c>
      <c r="L34" s="125">
        <v>374664.09803999995</v>
      </c>
      <c r="M34" s="126">
        <v>371883.40682999999</v>
      </c>
      <c r="N34" s="127">
        <f t="shared" si="8"/>
        <v>0.34649712910623814</v>
      </c>
    </row>
    <row r="35" spans="4:14" x14ac:dyDescent="0.2">
      <c r="D35" s="141" t="s">
        <v>63</v>
      </c>
      <c r="E35" s="125">
        <v>88362</v>
      </c>
      <c r="F35" s="125">
        <v>21373.307949999999</v>
      </c>
      <c r="G35" s="125">
        <v>26532.45349</v>
      </c>
      <c r="H35" s="125">
        <v>27990</v>
      </c>
      <c r="I35" s="125">
        <v>10359</v>
      </c>
      <c r="J35" s="125">
        <v>12740</v>
      </c>
      <c r="K35" s="125">
        <v>5814.1125000000011</v>
      </c>
      <c r="L35" s="125">
        <v>6104.673490000001</v>
      </c>
      <c r="M35" s="126">
        <v>8658.0097400000013</v>
      </c>
      <c r="N35" s="127">
        <f t="shared" si="8"/>
        <v>8.0669786916715922E-3</v>
      </c>
    </row>
    <row r="36" spans="4:14" ht="13.5" thickBot="1" x14ac:dyDescent="0.25">
      <c r="D36" s="142" t="s">
        <v>64</v>
      </c>
      <c r="E36" s="125">
        <v>17281</v>
      </c>
      <c r="F36" s="125">
        <v>38446.88670000001</v>
      </c>
      <c r="G36" s="125">
        <v>30360</v>
      </c>
      <c r="H36" s="125">
        <v>17721</v>
      </c>
      <c r="I36" s="125">
        <v>10769</v>
      </c>
      <c r="J36" s="125">
        <v>6060</v>
      </c>
      <c r="K36" s="125">
        <v>0</v>
      </c>
      <c r="L36" s="125">
        <v>0</v>
      </c>
      <c r="M36" s="126">
        <v>3346.3759300000002</v>
      </c>
      <c r="N36" s="127">
        <f t="shared" si="8"/>
        <v>3.1179386639997829E-3</v>
      </c>
    </row>
    <row r="37" spans="4:14" ht="13.5" thickBot="1" x14ac:dyDescent="0.25">
      <c r="D37" s="136" t="s">
        <v>1</v>
      </c>
      <c r="E37" s="137">
        <f>SUM(E31:E36)</f>
        <v>696945.04814000009</v>
      </c>
      <c r="F37" s="137">
        <f t="shared" ref="F37:H37" si="9">SUM(F31:F36)</f>
        <v>720797.29070000001</v>
      </c>
      <c r="G37" s="137">
        <f t="shared" si="9"/>
        <v>801209.17302999995</v>
      </c>
      <c r="H37" s="137">
        <f t="shared" si="9"/>
        <v>722005</v>
      </c>
      <c r="I37" s="137">
        <f>SUM(I31:I36)</f>
        <v>618778</v>
      </c>
      <c r="J37" s="137">
        <f>SUM(J31:J36)</f>
        <v>759821</v>
      </c>
      <c r="K37" s="137">
        <f>SUM(K31:K36)</f>
        <v>850448.72650000022</v>
      </c>
      <c r="L37" s="137">
        <f t="shared" ref="L37:M37" si="10">SUM(L31:L36)</f>
        <v>992004.67010999972</v>
      </c>
      <c r="M37" s="143">
        <f t="shared" si="10"/>
        <v>1073265.4778100001</v>
      </c>
      <c r="N37" s="139">
        <f>SUM(N31:N36)</f>
        <v>0.99999999999999989</v>
      </c>
    </row>
    <row r="38" spans="4:14" ht="9" customHeight="1" x14ac:dyDescent="0.2">
      <c r="D38" s="31"/>
      <c r="E38" s="61"/>
      <c r="F38" s="61"/>
      <c r="G38" s="61"/>
      <c r="H38" s="61"/>
      <c r="I38" s="61"/>
      <c r="J38" s="61"/>
      <c r="K38" s="61"/>
      <c r="L38" s="61"/>
      <c r="M38" s="120"/>
    </row>
    <row r="39" spans="4:14" x14ac:dyDescent="0.2">
      <c r="M39" s="27"/>
      <c r="N39" s="27" t="s">
        <v>29</v>
      </c>
    </row>
    <row r="42" spans="4:14" ht="13.5" thickBot="1" x14ac:dyDescent="0.25">
      <c r="D42" s="140" t="s">
        <v>57</v>
      </c>
      <c r="E42" s="118" t="s">
        <v>6</v>
      </c>
      <c r="F42" s="118" t="s">
        <v>3</v>
      </c>
      <c r="G42" s="118" t="s">
        <v>4</v>
      </c>
      <c r="H42" s="118" t="s">
        <v>14</v>
      </c>
      <c r="I42" s="118" t="s">
        <v>16</v>
      </c>
      <c r="J42" s="118" t="s">
        <v>94</v>
      </c>
      <c r="K42" s="118" t="s">
        <v>219</v>
      </c>
      <c r="L42" s="118" t="s">
        <v>229</v>
      </c>
      <c r="M42" s="177" t="s">
        <v>237</v>
      </c>
      <c r="N42" s="178"/>
    </row>
    <row r="43" spans="4:14" x14ac:dyDescent="0.2">
      <c r="D43" s="141" t="s">
        <v>65</v>
      </c>
      <c r="E43" s="125">
        <v>10300</v>
      </c>
      <c r="F43" s="125">
        <v>32761.487000000001</v>
      </c>
      <c r="G43" s="125">
        <v>20803</v>
      </c>
      <c r="H43" s="125">
        <v>43352</v>
      </c>
      <c r="I43" s="125">
        <v>46527</v>
      </c>
      <c r="J43" s="125">
        <v>45073</v>
      </c>
      <c r="K43" s="125">
        <v>36574.724070000004</v>
      </c>
      <c r="L43" s="125">
        <v>46915.148939999999</v>
      </c>
      <c r="M43" s="126">
        <v>47254.167399999998</v>
      </c>
      <c r="N43" s="127">
        <f t="shared" ref="N43:N53" si="11">M43/$M$54</f>
        <v>0.59588835936281837</v>
      </c>
    </row>
    <row r="44" spans="4:14" x14ac:dyDescent="0.2">
      <c r="D44" s="144" t="s">
        <v>58</v>
      </c>
      <c r="E44" s="125">
        <v>10300</v>
      </c>
      <c r="F44" s="125">
        <v>19416.487000000001</v>
      </c>
      <c r="G44" s="125">
        <v>19795</v>
      </c>
      <c r="H44" s="125">
        <v>19654</v>
      </c>
      <c r="I44" s="125">
        <v>30340</v>
      </c>
      <c r="J44" s="125">
        <v>29532</v>
      </c>
      <c r="K44" s="125">
        <v>28764.759759999997</v>
      </c>
      <c r="L44" s="125">
        <v>32104.954679999999</v>
      </c>
      <c r="M44" s="126">
        <v>31916.266040000002</v>
      </c>
      <c r="N44" s="127">
        <f t="shared" si="11"/>
        <v>0.4024731035164284</v>
      </c>
    </row>
    <row r="45" spans="4:14" x14ac:dyDescent="0.2">
      <c r="D45" s="141" t="s">
        <v>66</v>
      </c>
      <c r="E45" s="125">
        <v>9142</v>
      </c>
      <c r="F45" s="125">
        <v>5850.9550600000002</v>
      </c>
      <c r="G45" s="125">
        <v>18320</v>
      </c>
      <c r="H45" s="125">
        <v>5778</v>
      </c>
      <c r="I45" s="125">
        <v>5355</v>
      </c>
      <c r="J45" s="125">
        <v>5001</v>
      </c>
      <c r="K45" s="125">
        <v>6517.3092100000013</v>
      </c>
      <c r="L45" s="125">
        <v>6476.1554400000005</v>
      </c>
      <c r="M45" s="126">
        <v>6726.4946799999998</v>
      </c>
      <c r="N45" s="127">
        <f t="shared" si="11"/>
        <v>8.4822992334172953E-2</v>
      </c>
    </row>
    <row r="46" spans="4:14" x14ac:dyDescent="0.2">
      <c r="D46" s="141" t="s">
        <v>67</v>
      </c>
      <c r="E46" s="125">
        <v>5385</v>
      </c>
      <c r="F46" s="125">
        <v>5567.7613636297901</v>
      </c>
      <c r="G46" s="125">
        <v>5304</v>
      </c>
      <c r="H46" s="125">
        <v>5461</v>
      </c>
      <c r="I46" s="125">
        <v>3350</v>
      </c>
      <c r="J46" s="125">
        <v>2560</v>
      </c>
      <c r="K46" s="125">
        <v>5147.0207399999999</v>
      </c>
      <c r="L46" s="125">
        <v>1668.3670500000001</v>
      </c>
      <c r="M46" s="126">
        <v>1650.164</v>
      </c>
      <c r="N46" s="127">
        <f t="shared" si="11"/>
        <v>2.0809032784684843E-2</v>
      </c>
    </row>
    <row r="47" spans="4:14" x14ac:dyDescent="0.2">
      <c r="D47" s="141" t="s">
        <v>12</v>
      </c>
      <c r="E47" s="125">
        <v>4490</v>
      </c>
      <c r="F47" s="125">
        <v>4964.6156432375501</v>
      </c>
      <c r="G47" s="125">
        <v>6155</v>
      </c>
      <c r="H47" s="125">
        <v>10515</v>
      </c>
      <c r="I47" s="125">
        <v>6466</v>
      </c>
      <c r="J47" s="125">
        <v>2592</v>
      </c>
      <c r="K47" s="125">
        <v>4400.0479799999994</v>
      </c>
      <c r="L47" s="125">
        <v>4993.0921200000003</v>
      </c>
      <c r="M47" s="126">
        <v>4895.81801</v>
      </c>
      <c r="N47" s="127">
        <f t="shared" si="11"/>
        <v>6.1737643942020616E-2</v>
      </c>
    </row>
    <row r="48" spans="4:14" x14ac:dyDescent="0.2">
      <c r="D48" s="141" t="s">
        <v>68</v>
      </c>
      <c r="E48" s="125">
        <v>1336</v>
      </c>
      <c r="F48" s="125">
        <v>3889.5391</v>
      </c>
      <c r="G48" s="125">
        <v>1302</v>
      </c>
      <c r="H48" s="125">
        <v>1410</v>
      </c>
      <c r="I48" s="125">
        <v>2716</v>
      </c>
      <c r="J48" s="125">
        <v>1638</v>
      </c>
      <c r="K48" s="125">
        <v>5735.1244900000002</v>
      </c>
      <c r="L48" s="125">
        <v>4663.9693899999993</v>
      </c>
      <c r="M48" s="126">
        <v>3369.2110000000002</v>
      </c>
      <c r="N48" s="127">
        <f t="shared" si="11"/>
        <v>4.2486699599264564E-2</v>
      </c>
    </row>
    <row r="49" spans="4:14" x14ac:dyDescent="0.2">
      <c r="D49" s="141" t="s">
        <v>69</v>
      </c>
      <c r="E49" s="125">
        <v>4544</v>
      </c>
      <c r="F49" s="125">
        <v>3702.924</v>
      </c>
      <c r="G49" s="125">
        <v>3394</v>
      </c>
      <c r="H49" s="128">
        <v>0</v>
      </c>
      <c r="I49" s="128">
        <v>0</v>
      </c>
      <c r="J49" s="128">
        <v>0</v>
      </c>
      <c r="K49" s="128">
        <v>0</v>
      </c>
      <c r="L49" s="128">
        <v>786.91499999999996</v>
      </c>
      <c r="M49" s="126">
        <v>0</v>
      </c>
      <c r="N49" s="127">
        <f t="shared" si="11"/>
        <v>0</v>
      </c>
    </row>
    <row r="50" spans="4:14" x14ac:dyDescent="0.2">
      <c r="D50" s="141" t="s">
        <v>213</v>
      </c>
      <c r="E50" s="125">
        <v>3986</v>
      </c>
      <c r="F50" s="125">
        <v>1169.0634</v>
      </c>
      <c r="G50" s="128">
        <v>0</v>
      </c>
      <c r="H50" s="128">
        <v>1454</v>
      </c>
      <c r="I50" s="128">
        <v>1833</v>
      </c>
      <c r="J50" s="128">
        <v>2936</v>
      </c>
      <c r="K50" s="128">
        <v>5885.8508100000008</v>
      </c>
      <c r="L50" s="128">
        <v>10923.393390000003</v>
      </c>
      <c r="M50" s="126">
        <v>10319.485690000001</v>
      </c>
      <c r="N50" s="127">
        <f t="shared" si="11"/>
        <v>0.13013162088392191</v>
      </c>
    </row>
    <row r="51" spans="4:14" x14ac:dyDescent="0.2">
      <c r="D51" s="141" t="s">
        <v>70</v>
      </c>
      <c r="E51" s="125">
        <v>4202</v>
      </c>
      <c r="F51" s="125">
        <v>1159.7223603899999</v>
      </c>
      <c r="G51" s="125">
        <v>3612</v>
      </c>
      <c r="H51" s="125">
        <v>5293</v>
      </c>
      <c r="I51" s="125">
        <v>3084</v>
      </c>
      <c r="J51" s="125">
        <v>2108</v>
      </c>
      <c r="K51" s="125">
        <v>8081.2697699999999</v>
      </c>
      <c r="L51" s="125">
        <v>2731.7945700000005</v>
      </c>
      <c r="M51" s="126">
        <v>1163.5300999999999</v>
      </c>
      <c r="N51" s="127">
        <f t="shared" si="11"/>
        <v>1.4672442252326215E-2</v>
      </c>
    </row>
    <row r="52" spans="4:14" x14ac:dyDescent="0.2">
      <c r="D52" s="141" t="s">
        <v>71</v>
      </c>
      <c r="E52" s="125">
        <v>1709</v>
      </c>
      <c r="F52" s="125">
        <v>164.73599999999999</v>
      </c>
      <c r="G52" s="125">
        <v>1137</v>
      </c>
      <c r="H52" s="125">
        <v>1333</v>
      </c>
      <c r="I52" s="125">
        <v>2223</v>
      </c>
      <c r="J52" s="125">
        <v>1229</v>
      </c>
      <c r="K52" s="125">
        <v>1739.9268200000001</v>
      </c>
      <c r="L52" s="125">
        <v>3259.4207099999999</v>
      </c>
      <c r="M52" s="126">
        <v>3207.6195600000001</v>
      </c>
      <c r="N52" s="127">
        <f t="shared" si="11"/>
        <v>4.0448986030986241E-2</v>
      </c>
    </row>
    <row r="53" spans="4:14" ht="13.5" thickBot="1" x14ac:dyDescent="0.25">
      <c r="D53" s="142" t="s">
        <v>72</v>
      </c>
      <c r="E53" s="128">
        <v>0</v>
      </c>
      <c r="F53" s="128">
        <v>0</v>
      </c>
      <c r="G53" s="125">
        <v>509</v>
      </c>
      <c r="H53" s="125">
        <v>641</v>
      </c>
      <c r="I53" s="125">
        <v>520</v>
      </c>
      <c r="J53" s="125">
        <v>415</v>
      </c>
      <c r="K53" s="125">
        <v>863.91899999999998</v>
      </c>
      <c r="L53" s="125">
        <v>873.38750000000005</v>
      </c>
      <c r="M53" s="126">
        <v>713.87959999999998</v>
      </c>
      <c r="N53" s="127">
        <f t="shared" si="11"/>
        <v>9.0022228098041793E-3</v>
      </c>
    </row>
    <row r="54" spans="4:14" ht="13.5" thickBot="1" x14ac:dyDescent="0.25">
      <c r="D54" s="136" t="s">
        <v>1</v>
      </c>
      <c r="E54" s="137">
        <f t="shared" ref="E54:N54" si="12">SUM(E43,E45:E53)</f>
        <v>45094</v>
      </c>
      <c r="F54" s="137">
        <f t="shared" si="12"/>
        <v>59230.803927257337</v>
      </c>
      <c r="G54" s="137">
        <f t="shared" si="12"/>
        <v>60536</v>
      </c>
      <c r="H54" s="137">
        <f t="shared" si="12"/>
        <v>75237</v>
      </c>
      <c r="I54" s="137">
        <f t="shared" si="12"/>
        <v>72074</v>
      </c>
      <c r="J54" s="137">
        <f t="shared" si="12"/>
        <v>63552</v>
      </c>
      <c r="K54" s="137">
        <f t="shared" si="12"/>
        <v>74945.192889999991</v>
      </c>
      <c r="L54" s="173">
        <f t="shared" si="12"/>
        <v>83291.644110000008</v>
      </c>
      <c r="M54" s="143">
        <f t="shared" si="12"/>
        <v>79300.370040000009</v>
      </c>
      <c r="N54" s="139">
        <f t="shared" si="12"/>
        <v>1</v>
      </c>
    </row>
    <row r="55" spans="4:14" ht="9" customHeight="1" x14ac:dyDescent="0.2">
      <c r="D55" s="31"/>
      <c r="E55" s="61"/>
      <c r="F55" s="61"/>
      <c r="G55" s="61"/>
      <c r="H55" s="61"/>
      <c r="I55" s="61"/>
      <c r="J55" s="61"/>
      <c r="K55" s="61"/>
      <c r="L55" s="61"/>
      <c r="M55" s="120"/>
    </row>
    <row r="56" spans="4:14" x14ac:dyDescent="0.2">
      <c r="M56" s="27"/>
      <c r="N56" s="27" t="s">
        <v>29</v>
      </c>
    </row>
  </sheetData>
  <mergeCells count="3">
    <mergeCell ref="M4:N4"/>
    <mergeCell ref="M30:N30"/>
    <mergeCell ref="M42:N42"/>
  </mergeCells>
  <hyperlinks>
    <hyperlink ref="B2" location="'Suplemento Financiero&gt;&gt;&gt;'!A1" display="ÍNDICE" xr:uid="{35FAA516-D55C-4D8A-9C1D-735EBBACCE9E}"/>
  </hyperlinks>
  <pageMargins left="0.7" right="0.7" top="0.75" bottom="0.75" header="0.3" footer="0.3"/>
  <pageSetup paperSize="9" scale="79" orientation="portrait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I13:L13 E13:H13" formulaRange="1"/>
    <ignoredError sqref="M38:N41 N43:N54 N42 N18:N23 N31:N37 N5:N9 N12:N16" evalError="1"/>
    <ignoredError sqref="K6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5628-C457-4EAE-A070-5963BD47D68E}">
  <sheetPr>
    <tabColor theme="1" tint="0.249977111117893"/>
  </sheetPr>
  <dimension ref="B1:M30"/>
  <sheetViews>
    <sheetView showGridLines="0" zoomScaleNormal="100" workbookViewId="0">
      <selection activeCell="B2" sqref="B2"/>
    </sheetView>
  </sheetViews>
  <sheetFormatPr baseColWidth="10" defaultColWidth="11.42578125" defaultRowHeight="12.75" x14ac:dyDescent="0.2"/>
  <cols>
    <col min="1" max="1" width="1.5703125" style="72" customWidth="1"/>
    <col min="2" max="2" width="10.7109375" style="72" customWidth="1"/>
    <col min="3" max="3" width="1.5703125" style="72" customWidth="1"/>
    <col min="4" max="4" width="48.42578125" style="72" bestFit="1" customWidth="1"/>
    <col min="5" max="13" width="13.42578125" style="72" customWidth="1"/>
    <col min="14" max="16384" width="11.42578125" style="72"/>
  </cols>
  <sheetData>
    <row r="1" spans="2:13" ht="16.5" customHeight="1" x14ac:dyDescent="0.2"/>
    <row r="2" spans="2:13" ht="18.75" customHeight="1" thickBot="1" x14ac:dyDescent="0.25">
      <c r="B2" s="11" t="s">
        <v>27</v>
      </c>
      <c r="D2" s="14" t="s">
        <v>31</v>
      </c>
      <c r="E2" s="14"/>
      <c r="F2" s="14"/>
      <c r="G2" s="14"/>
      <c r="H2" s="14"/>
      <c r="I2" s="14"/>
      <c r="J2" s="14"/>
      <c r="K2" s="14"/>
      <c r="L2" s="14"/>
      <c r="M2" s="14"/>
    </row>
    <row r="4" spans="2:13" ht="16.5" customHeight="1" thickBot="1" x14ac:dyDescent="0.25">
      <c r="D4" s="145"/>
      <c r="E4" s="33" t="s">
        <v>6</v>
      </c>
      <c r="F4" s="33" t="s">
        <v>3</v>
      </c>
      <c r="G4" s="33" t="s">
        <v>4</v>
      </c>
      <c r="H4" s="33" t="s">
        <v>14</v>
      </c>
      <c r="I4" s="33" t="s">
        <v>16</v>
      </c>
      <c r="J4" s="33" t="s">
        <v>94</v>
      </c>
      <c r="K4" s="33" t="s">
        <v>219</v>
      </c>
      <c r="L4" s="33" t="s">
        <v>229</v>
      </c>
      <c r="M4" s="34" t="s">
        <v>237</v>
      </c>
    </row>
    <row r="5" spans="2:13" x14ac:dyDescent="0.2">
      <c r="D5" s="146" t="s">
        <v>73</v>
      </c>
      <c r="E5" s="147">
        <v>167878</v>
      </c>
      <c r="F5" s="147">
        <v>161007</v>
      </c>
      <c r="G5" s="147">
        <v>161004</v>
      </c>
      <c r="H5" s="147">
        <v>171657</v>
      </c>
      <c r="I5" s="147">
        <v>172651</v>
      </c>
      <c r="J5" s="147">
        <v>192387</v>
      </c>
      <c r="K5" s="147">
        <v>201178.7119667732</v>
      </c>
      <c r="L5" s="147">
        <v>228180.57965270267</v>
      </c>
      <c r="M5" s="174">
        <v>245632</v>
      </c>
    </row>
    <row r="6" spans="2:13" x14ac:dyDescent="0.2">
      <c r="D6" s="146" t="s">
        <v>74</v>
      </c>
      <c r="E6" s="147">
        <v>94357</v>
      </c>
      <c r="F6" s="147">
        <v>104548</v>
      </c>
      <c r="G6" s="147">
        <v>113510</v>
      </c>
      <c r="H6" s="147">
        <v>132271</v>
      </c>
      <c r="I6" s="147">
        <v>91899</v>
      </c>
      <c r="J6" s="147">
        <v>91493</v>
      </c>
      <c r="K6" s="147">
        <v>106445.70894782545</v>
      </c>
      <c r="L6" s="147">
        <v>124322.25740892976</v>
      </c>
      <c r="M6" s="174">
        <v>127850</v>
      </c>
    </row>
    <row r="7" spans="2:13" x14ac:dyDescent="0.2">
      <c r="D7" s="146" t="s">
        <v>75</v>
      </c>
      <c r="E7" s="147">
        <v>15833</v>
      </c>
      <c r="F7" s="147">
        <v>15886</v>
      </c>
      <c r="G7" s="147">
        <v>15291</v>
      </c>
      <c r="H7" s="147">
        <v>13086</v>
      </c>
      <c r="I7" s="147">
        <v>7027</v>
      </c>
      <c r="J7" s="147">
        <v>6076</v>
      </c>
      <c r="K7" s="147">
        <v>5273.0944672962823</v>
      </c>
      <c r="L7" s="147">
        <v>5603.8788135383147</v>
      </c>
      <c r="M7" s="174">
        <v>6170</v>
      </c>
    </row>
    <row r="8" spans="2:13" x14ac:dyDescent="0.2">
      <c r="D8" s="146" t="s">
        <v>76</v>
      </c>
      <c r="E8" s="147">
        <v>1436</v>
      </c>
      <c r="F8" s="147">
        <v>2233</v>
      </c>
      <c r="G8" s="147">
        <v>2778</v>
      </c>
      <c r="H8" s="147">
        <v>3134</v>
      </c>
      <c r="I8" s="147">
        <v>3142</v>
      </c>
      <c r="J8" s="147">
        <v>3499</v>
      </c>
      <c r="K8" s="147">
        <v>4122.684457717337</v>
      </c>
      <c r="L8" s="147">
        <v>4241.9210257455134</v>
      </c>
      <c r="M8" s="174">
        <v>5319</v>
      </c>
    </row>
    <row r="9" spans="2:13" x14ac:dyDescent="0.2">
      <c r="D9" s="146" t="s">
        <v>77</v>
      </c>
      <c r="E9" s="148">
        <v>-58725</v>
      </c>
      <c r="F9" s="148">
        <v>-62201</v>
      </c>
      <c r="G9" s="148">
        <v>-65218</v>
      </c>
      <c r="H9" s="148">
        <f>H10-SUM(H5:H8)</f>
        <v>-71482</v>
      </c>
      <c r="I9" s="148">
        <f>I10-SUM(I5:I8)</f>
        <v>-55772</v>
      </c>
      <c r="J9" s="148">
        <f>J10-SUM(J5:J8)</f>
        <v>-57125</v>
      </c>
      <c r="K9" s="148">
        <f>K10-SUM(K5:K8)</f>
        <v>-63786.227702424803</v>
      </c>
      <c r="L9" s="148">
        <f t="shared" ref="L9:M9" si="0">L10-SUM(L5:L8)</f>
        <v>-73111.073119931272</v>
      </c>
      <c r="M9" s="39">
        <f t="shared" si="0"/>
        <v>-77212</v>
      </c>
    </row>
    <row r="10" spans="2:13" x14ac:dyDescent="0.2">
      <c r="D10" s="149" t="s">
        <v>78</v>
      </c>
      <c r="E10" s="150">
        <v>220779</v>
      </c>
      <c r="F10" s="150">
        <v>221473</v>
      </c>
      <c r="G10" s="150">
        <v>227365</v>
      </c>
      <c r="H10" s="150">
        <v>248666</v>
      </c>
      <c r="I10" s="150">
        <v>218947</v>
      </c>
      <c r="J10" s="150">
        <v>236330</v>
      </c>
      <c r="K10" s="150">
        <v>253233.97213718743</v>
      </c>
      <c r="L10" s="150">
        <v>289237.56378098496</v>
      </c>
      <c r="M10" s="175">
        <v>307759</v>
      </c>
    </row>
    <row r="11" spans="2:13" x14ac:dyDescent="0.2">
      <c r="D11" s="146" t="s">
        <v>79</v>
      </c>
      <c r="E11" s="147">
        <v>24796</v>
      </c>
      <c r="F11" s="147">
        <v>26092</v>
      </c>
      <c r="G11" s="147">
        <v>26935</v>
      </c>
      <c r="H11" s="147">
        <v>27166</v>
      </c>
      <c r="I11" s="147">
        <v>27795</v>
      </c>
      <c r="J11" s="147">
        <v>28812</v>
      </c>
      <c r="K11" s="147">
        <v>29749.336920300007</v>
      </c>
      <c r="L11" s="147">
        <v>32351.0620647</v>
      </c>
      <c r="M11" s="174">
        <v>34925</v>
      </c>
    </row>
    <row r="12" spans="2:13" ht="13.5" thickBot="1" x14ac:dyDescent="0.25">
      <c r="D12" s="146" t="s">
        <v>80</v>
      </c>
      <c r="E12" s="148">
        <v>-61394</v>
      </c>
      <c r="F12" s="148">
        <v>-61891</v>
      </c>
      <c r="G12" s="148">
        <v>-63575</v>
      </c>
      <c r="H12" s="148">
        <v>-68958</v>
      </c>
      <c r="I12" s="148">
        <v>-61686</v>
      </c>
      <c r="J12" s="148">
        <v>-66285</v>
      </c>
      <c r="K12" s="148">
        <v>-70745.827264371852</v>
      </c>
      <c r="L12" s="148">
        <v>-80397.15646142124</v>
      </c>
      <c r="M12" s="39">
        <v>-85671</v>
      </c>
    </row>
    <row r="13" spans="2:13" ht="13.5" thickBot="1" x14ac:dyDescent="0.25">
      <c r="D13" s="136" t="s">
        <v>81</v>
      </c>
      <c r="E13" s="41">
        <v>184181</v>
      </c>
      <c r="F13" s="41">
        <v>185674</v>
      </c>
      <c r="G13" s="41">
        <v>190725</v>
      </c>
      <c r="H13" s="41">
        <v>206874</v>
      </c>
      <c r="I13" s="41">
        <v>185057</v>
      </c>
      <c r="J13" s="41">
        <v>198857</v>
      </c>
      <c r="K13" s="41">
        <v>212237.48179311556</v>
      </c>
      <c r="L13" s="41">
        <v>241191.46938426371</v>
      </c>
      <c r="M13" s="42">
        <v>257013</v>
      </c>
    </row>
    <row r="14" spans="2:13" ht="9" customHeight="1" x14ac:dyDescent="0.2">
      <c r="D14" s="31"/>
      <c r="E14" s="61"/>
      <c r="F14" s="61"/>
      <c r="G14" s="61"/>
      <c r="H14" s="61"/>
      <c r="I14" s="61"/>
      <c r="J14" s="61"/>
      <c r="K14" s="61"/>
      <c r="L14" s="61"/>
      <c r="M14" s="146"/>
    </row>
    <row r="15" spans="2:13" x14ac:dyDescent="0.2">
      <c r="D15" s="146"/>
      <c r="E15" s="146"/>
      <c r="F15" s="146"/>
      <c r="G15" s="146"/>
      <c r="J15" s="27"/>
      <c r="K15" s="27"/>
      <c r="L15" s="27"/>
      <c r="M15" s="27" t="s">
        <v>29</v>
      </c>
    </row>
    <row r="16" spans="2:13" x14ac:dyDescent="0.2">
      <c r="D16" s="146"/>
      <c r="E16" s="146"/>
      <c r="F16" s="146"/>
      <c r="G16" s="146"/>
      <c r="H16" s="146"/>
      <c r="I16" s="146"/>
      <c r="J16" s="146"/>
      <c r="K16" s="146"/>
      <c r="L16" s="146"/>
      <c r="M16" s="146"/>
    </row>
    <row r="17" spans="4:13" x14ac:dyDescent="0.2">
      <c r="D17" s="146"/>
      <c r="E17" s="146"/>
      <c r="F17" s="146"/>
      <c r="G17" s="146"/>
      <c r="H17" s="146"/>
      <c r="I17" s="146"/>
      <c r="J17" s="146"/>
      <c r="K17" s="146"/>
      <c r="L17" s="146"/>
      <c r="M17" s="146"/>
    </row>
    <row r="18" spans="4:13" ht="13.5" thickBot="1" x14ac:dyDescent="0.25">
      <c r="D18" s="145"/>
      <c r="E18" s="33" t="s">
        <v>6</v>
      </c>
      <c r="F18" s="33" t="s">
        <v>3</v>
      </c>
      <c r="G18" s="33" t="s">
        <v>4</v>
      </c>
      <c r="H18" s="33" t="s">
        <v>14</v>
      </c>
      <c r="I18" s="33" t="s">
        <v>16</v>
      </c>
      <c r="J18" s="33" t="s">
        <v>94</v>
      </c>
      <c r="K18" s="33" t="s">
        <v>219</v>
      </c>
      <c r="L18" s="33" t="s">
        <v>229</v>
      </c>
      <c r="M18" s="34" t="s">
        <v>237</v>
      </c>
    </row>
    <row r="19" spans="4:13" x14ac:dyDescent="0.2">
      <c r="D19" s="149" t="s">
        <v>82</v>
      </c>
      <c r="E19" s="150">
        <v>82881</v>
      </c>
      <c r="F19" s="150">
        <v>83553</v>
      </c>
      <c r="G19" s="150">
        <v>85826</v>
      </c>
      <c r="H19" s="150">
        <v>93093</v>
      </c>
      <c r="I19" s="150">
        <v>83275</v>
      </c>
      <c r="J19" s="150">
        <v>89485</v>
      </c>
      <c r="K19" s="150">
        <v>95507</v>
      </c>
      <c r="L19" s="150">
        <v>108536</v>
      </c>
      <c r="M19" s="36">
        <v>115655.702840825</v>
      </c>
    </row>
    <row r="20" spans="4:13" x14ac:dyDescent="0.2">
      <c r="D20" s="149" t="s">
        <v>81</v>
      </c>
      <c r="E20" s="150">
        <f t="shared" ref="E20" si="1">+E13</f>
        <v>184181</v>
      </c>
      <c r="F20" s="150">
        <f t="shared" ref="F20:M20" si="2">+F13</f>
        <v>185674</v>
      </c>
      <c r="G20" s="150">
        <f t="shared" si="2"/>
        <v>190725</v>
      </c>
      <c r="H20" s="150">
        <f t="shared" si="2"/>
        <v>206874</v>
      </c>
      <c r="I20" s="150">
        <f t="shared" si="2"/>
        <v>185057</v>
      </c>
      <c r="J20" s="150">
        <f t="shared" si="2"/>
        <v>198857</v>
      </c>
      <c r="K20" s="150">
        <f t="shared" si="2"/>
        <v>212237.48179311556</v>
      </c>
      <c r="L20" s="150">
        <f t="shared" si="2"/>
        <v>241191.46938426371</v>
      </c>
      <c r="M20" s="175">
        <f t="shared" si="2"/>
        <v>257013</v>
      </c>
    </row>
    <row r="21" spans="4:13" x14ac:dyDescent="0.2">
      <c r="D21" s="149"/>
      <c r="E21" s="150"/>
      <c r="F21" s="150"/>
      <c r="G21" s="150"/>
      <c r="H21" s="150"/>
      <c r="I21" s="150"/>
      <c r="J21" s="150"/>
      <c r="K21" s="150"/>
      <c r="L21" s="150"/>
      <c r="M21" s="36"/>
    </row>
    <row r="22" spans="4:13" x14ac:dyDescent="0.2">
      <c r="D22" s="149" t="s">
        <v>83</v>
      </c>
      <c r="E22" s="150">
        <v>385270.20790162636</v>
      </c>
      <c r="F22" s="150">
        <v>391162.2635219369</v>
      </c>
      <c r="G22" s="150">
        <f>526011.113113886-120000</f>
        <v>406011.11311388598</v>
      </c>
      <c r="H22" s="150">
        <v>384082.53742492298</v>
      </c>
      <c r="I22" s="150">
        <v>347530.79890801519</v>
      </c>
      <c r="J22" s="150">
        <v>358001.8760363349</v>
      </c>
      <c r="K22" s="150">
        <v>393541.88915952301</v>
      </c>
      <c r="L22" s="150">
        <v>440389.27402958774</v>
      </c>
      <c r="M22" s="36">
        <v>492302</v>
      </c>
    </row>
    <row r="23" spans="4:13" x14ac:dyDescent="0.2">
      <c r="D23" s="151" t="s">
        <v>84</v>
      </c>
      <c r="E23" s="152">
        <v>1</v>
      </c>
      <c r="F23" s="152">
        <v>1</v>
      </c>
      <c r="G23" s="152">
        <v>1</v>
      </c>
      <c r="H23" s="152">
        <v>1</v>
      </c>
      <c r="I23" s="152">
        <v>1</v>
      </c>
      <c r="J23" s="152">
        <v>1</v>
      </c>
      <c r="K23" s="152">
        <v>1</v>
      </c>
      <c r="L23" s="152">
        <v>1</v>
      </c>
      <c r="M23" s="153">
        <v>1</v>
      </c>
    </row>
    <row r="24" spans="4:13" ht="13.5" thickBot="1" x14ac:dyDescent="0.25">
      <c r="D24" s="149"/>
      <c r="E24" s="150"/>
      <c r="F24" s="150"/>
      <c r="G24" s="150"/>
      <c r="H24" s="150"/>
      <c r="I24" s="150"/>
      <c r="J24" s="150"/>
      <c r="K24" s="150"/>
      <c r="L24" s="150"/>
      <c r="M24" s="36"/>
    </row>
    <row r="25" spans="4:13" x14ac:dyDescent="0.2">
      <c r="D25" s="129" t="s">
        <v>85</v>
      </c>
      <c r="E25" s="154">
        <f t="shared" ref="E25" si="3">+E22/E19</f>
        <v>4.6484744139383736</v>
      </c>
      <c r="F25" s="154">
        <f t="shared" ref="F25:J25" si="4">+F22/F19</f>
        <v>4.6816064476671917</v>
      </c>
      <c r="G25" s="154">
        <f t="shared" si="4"/>
        <v>4.7306307309426741</v>
      </c>
      <c r="H25" s="154">
        <f t="shared" si="4"/>
        <v>4.1257939632939422</v>
      </c>
      <c r="I25" s="154">
        <f t="shared" si="4"/>
        <v>4.1732908905195458</v>
      </c>
      <c r="J25" s="154">
        <f t="shared" si="4"/>
        <v>4.0006914682498174</v>
      </c>
      <c r="K25" s="154">
        <f t="shared" ref="K25:M25" si="5">+K22/K19</f>
        <v>4.120555447867936</v>
      </c>
      <c r="L25" s="154">
        <f t="shared" si="5"/>
        <v>4.057541037347864</v>
      </c>
      <c r="M25" s="155">
        <f t="shared" si="5"/>
        <v>4.2566167331804374</v>
      </c>
    </row>
    <row r="26" spans="4:13" ht="13.5" thickBot="1" x14ac:dyDescent="0.25">
      <c r="D26" s="133" t="s">
        <v>86</v>
      </c>
      <c r="E26" s="156">
        <f t="shared" ref="E26:J26" si="6">+E22/E13</f>
        <v>2.0918021288929172</v>
      </c>
      <c r="F26" s="156">
        <f t="shared" si="6"/>
        <v>2.1067153372143483</v>
      </c>
      <c r="G26" s="156">
        <f t="shared" si="6"/>
        <v>2.1287776280712332</v>
      </c>
      <c r="H26" s="156">
        <f t="shared" si="6"/>
        <v>1.8566013004288744</v>
      </c>
      <c r="I26" s="156">
        <f t="shared" si="6"/>
        <v>1.8779662423362271</v>
      </c>
      <c r="J26" s="156">
        <f t="shared" si="6"/>
        <v>1.8002980837301925</v>
      </c>
      <c r="K26" s="156">
        <f t="shared" ref="K26:M26" si="7">+K22/K13</f>
        <v>1.8542525374624403</v>
      </c>
      <c r="L26" s="156">
        <f t="shared" si="7"/>
        <v>1.825890754568787</v>
      </c>
      <c r="M26" s="179">
        <f t="shared" si="7"/>
        <v>1.9154750926995912</v>
      </c>
    </row>
    <row r="27" spans="4:13" ht="9" customHeight="1" x14ac:dyDescent="0.2">
      <c r="D27" s="31"/>
      <c r="E27" s="61"/>
      <c r="F27" s="61"/>
      <c r="G27" s="61"/>
      <c r="H27" s="61"/>
      <c r="I27" s="61"/>
      <c r="J27" s="61"/>
      <c r="K27" s="61"/>
      <c r="L27" s="61"/>
      <c r="M27" s="157"/>
    </row>
    <row r="28" spans="4:13" x14ac:dyDescent="0.2">
      <c r="D28" s="146"/>
      <c r="E28" s="146"/>
      <c r="F28" s="146"/>
      <c r="G28" s="146"/>
      <c r="J28" s="27"/>
      <c r="K28" s="27"/>
      <c r="L28" s="27"/>
      <c r="M28" s="27" t="s">
        <v>29</v>
      </c>
    </row>
    <row r="30" spans="4:13" x14ac:dyDescent="0.2">
      <c r="M30" s="158"/>
    </row>
  </sheetData>
  <hyperlinks>
    <hyperlink ref="B2" location="'Suplemento Financiero&gt;&gt;&gt;'!A1" display="ÍNDICE" xr:uid="{4680C051-957A-4CA0-BA37-103E96ED3026}"/>
  </hyperlinks>
  <pageMargins left="0.7" right="0.7" top="0.75" bottom="0.75" header="0.3" footer="0.3"/>
  <pageSetup paperSize="9" scale="80" orientation="portrait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L27" evalError="1"/>
  </ignoredErrors>
</worksheet>
</file>

<file path=docMetadata/LabelInfo.xml><?xml version="1.0" encoding="utf-8"?>
<clbl:labelList xmlns:clbl="http://schemas.microsoft.com/office/2020/mipLabelMetadata">
  <clbl:label id="{83661b87-7810-4813-8bd9-dd2ee6a65052}" enabled="1" method="Standard" siteId="{223943b3-0f38-442c-90e3-00f9c3b6b43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10</vt:i4>
      </vt:variant>
    </vt:vector>
  </HeadingPairs>
  <TitlesOfParts>
    <vt:vector size="31" baseType="lpstr">
      <vt:lpstr>Suplemento Financiero&gt;&gt;&gt;</vt:lpstr>
      <vt:lpstr>NIIF 17&amp;9&gt;&gt;&gt;</vt:lpstr>
      <vt:lpstr>Balance - NIIF 17&amp;9</vt:lpstr>
      <vt:lpstr>P&amp;G - NIIF 17&amp;9</vt:lpstr>
      <vt:lpstr>Líneas de Negocio - NIIF 17&amp;9</vt:lpstr>
      <vt:lpstr>Motor - NIIF 17&amp;9</vt:lpstr>
      <vt:lpstr>Hogar - NIIF 17&amp;9</vt:lpstr>
      <vt:lpstr>Salud - NIIF 17&amp;9</vt:lpstr>
      <vt:lpstr>Otros - NIIF 17&amp;9</vt:lpstr>
      <vt:lpstr>NIIF 4&gt;&gt;&gt;</vt:lpstr>
      <vt:lpstr>Balance - NIIF 4</vt:lpstr>
      <vt:lpstr>P&amp;G - NIIF 4</vt:lpstr>
      <vt:lpstr>Líneas de Negocio - NIIF 4</vt:lpstr>
      <vt:lpstr>Motor - NIIF 4</vt:lpstr>
      <vt:lpstr>Hogar - NIIF 4</vt:lpstr>
      <vt:lpstr>Salud - NIIF 4</vt:lpstr>
      <vt:lpstr>Otros - NIIF 4</vt:lpstr>
      <vt:lpstr>Conciliación resultado NIIF17&amp;9</vt:lpstr>
      <vt:lpstr>Ratio Combinado</vt:lpstr>
      <vt:lpstr>Inversiones</vt:lpstr>
      <vt:lpstr>Solvencia</vt:lpstr>
      <vt:lpstr>'Balance - NIIF 17&amp;9'!Área_de_impresión</vt:lpstr>
      <vt:lpstr>'Balance - NIIF 4'!Área_de_impresión</vt:lpstr>
      <vt:lpstr>'Hogar - NIIF 17&amp;9'!Área_de_impresión</vt:lpstr>
      <vt:lpstr>'Motor - NIIF 17&amp;9'!Área_de_impresión</vt:lpstr>
      <vt:lpstr>'Motor - NIIF 4'!Área_de_impresión</vt:lpstr>
      <vt:lpstr>'Otros - NIIF 17&amp;9'!Área_de_impresión</vt:lpstr>
      <vt:lpstr>'Otros - NIIF 4'!Área_de_impresión</vt:lpstr>
      <vt:lpstr>'P&amp;G - NIIF 17&amp;9'!Área_de_impresión</vt:lpstr>
      <vt:lpstr>'P&amp;G - NIIF 4'!Área_de_impresión</vt:lpstr>
      <vt:lpstr>'Salud - NIIF 17&amp;9'!Área_de_impresión</vt:lpstr>
    </vt:vector>
  </TitlesOfParts>
  <Company>LDA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EDWARD BREWER CAPPELLIN</dc:creator>
  <cp:lastModifiedBy>MARK EDWARD BREWER CAPPELLIN</cp:lastModifiedBy>
  <cp:lastPrinted>2022-02-17T15:34:06Z</cp:lastPrinted>
  <dcterms:created xsi:type="dcterms:W3CDTF">2020-07-27T08:41:45Z</dcterms:created>
  <dcterms:modified xsi:type="dcterms:W3CDTF">2026-10-22T15:06:44Z</dcterms:modified>
</cp:coreProperties>
</file>