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2\9M 2022\3. Suplemento Financiero\Sin vinculos para la página web\"/>
    </mc:Choice>
  </mc:AlternateContent>
  <xr:revisionPtr revIDLastSave="0" documentId="13_ncr:1_{DDD2554D-DC1A-46A0-977C-AD568522A94E}" xr6:coauthVersionLast="47" xr6:coauthVersionMax="47" xr10:uidLastSave="{00000000-0000-0000-0000-000000000000}"/>
  <bookViews>
    <workbookView xWindow="-120" yWindow="-120" windowWidth="29040" windowHeight="15840" tabRatio="841" xr2:uid="{5194AF5B-AFC5-46C3-A2BA-B646D8111C19}"/>
  </bookViews>
  <sheets>
    <sheet name="Suplemento financiero&gt;&gt;&gt;&gt;" sheetId="18" r:id="rId1"/>
    <sheet name="Balance" sheetId="24" r:id="rId2"/>
    <sheet name="P&amp;G" sheetId="25" r:id="rId3"/>
    <sheet name="Líneas de negocio" sheetId="13" r:id="rId4"/>
    <sheet name="Autos" sheetId="14" r:id="rId5"/>
    <sheet name="Hogar" sheetId="20" r:id="rId6"/>
    <sheet name="Salud" sheetId="21" r:id="rId7"/>
    <sheet name="Otros" sheetId="22" r:id="rId8"/>
    <sheet name="Inversiones" sheetId="19" r:id="rId9"/>
    <sheet name="Solvencia" sheetId="23" r:id="rId10"/>
  </sheets>
  <externalReferences>
    <externalReference r:id="rId11"/>
    <externalReference r:id="rId12"/>
  </externalReferences>
  <definedNames>
    <definedName name="_IsComposite">[1]Participant!$G$15</definedName>
    <definedName name="_TS_">[1]P.Index!$F$40</definedName>
    <definedName name="_xlnm.Print_Area" localSheetId="4">Autos!$A$1:$W$18</definedName>
    <definedName name="_xlnm.Print_Area" localSheetId="1">Balance!$A$1:$F$37</definedName>
    <definedName name="_xlnm.Print_Area" localSheetId="2">'P&amp;G'!$A$1:$V$29</definedName>
    <definedName name="numeroescenarios">[2]Escenarios!$D$6</definedName>
    <definedName name="Version">[1]P.Index!$I$2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22" l="1"/>
  <c r="Y10" i="21"/>
  <c r="X10" i="21"/>
  <c r="Y11" i="22"/>
  <c r="X11" i="22"/>
  <c r="Y10" i="20"/>
  <c r="N10" i="21"/>
  <c r="N10" i="14"/>
  <c r="M10" i="20"/>
  <c r="N10" i="20"/>
  <c r="Y10" i="14"/>
  <c r="P9" i="22" l="1"/>
  <c r="P8" i="22"/>
  <c r="P7" i="22"/>
  <c r="P5" i="22"/>
  <c r="Y7" i="21"/>
  <c r="P9" i="21"/>
  <c r="P7" i="21"/>
  <c r="P5" i="21"/>
  <c r="P9" i="20"/>
  <c r="P8" i="20"/>
  <c r="P7" i="20"/>
  <c r="P5" i="20"/>
  <c r="Y7" i="14"/>
  <c r="G13" i="19" l="1"/>
  <c r="O10" i="20"/>
  <c r="P10" i="20" s="1"/>
  <c r="P6" i="20"/>
  <c r="Z8" i="21"/>
  <c r="P8" i="21"/>
  <c r="P6" i="22"/>
  <c r="O11" i="22"/>
  <c r="P11" i="22" s="1"/>
  <c r="P6" i="21"/>
  <c r="O10" i="21"/>
  <c r="P10" i="21" s="1"/>
  <c r="G6" i="19"/>
  <c r="G5" i="19" s="1"/>
  <c r="G22" i="19" s="1"/>
  <c r="G24" i="19" s="1"/>
  <c r="Z9" i="14" l="1"/>
  <c r="Z8" i="14"/>
  <c r="Z7" i="14"/>
  <c r="O10" i="14"/>
  <c r="Z5" i="14"/>
  <c r="O13" i="25" l="1"/>
  <c r="G12" i="24" l="1"/>
  <c r="G17" i="24" s="1"/>
  <c r="O10" i="13"/>
  <c r="O19" i="13"/>
  <c r="O10" i="25"/>
  <c r="O14" i="25" s="1"/>
  <c r="O16" i="25" s="1"/>
  <c r="O18" i="25" s="1"/>
  <c r="G6" i="24"/>
  <c r="G9" i="23" l="1"/>
  <c r="Z8" i="22"/>
  <c r="Z9" i="22"/>
  <c r="Z5" i="22"/>
  <c r="Z9" i="21"/>
  <c r="Z5" i="21"/>
  <c r="Z6" i="20"/>
  <c r="Z7" i="20"/>
  <c r="Z9" i="20"/>
  <c r="P18" i="13"/>
  <c r="P15" i="13"/>
  <c r="P7" i="13"/>
  <c r="P9" i="13"/>
  <c r="P6" i="13"/>
  <c r="Y8" i="25"/>
  <c r="Y9" i="25"/>
  <c r="Y12" i="25"/>
  <c r="Y13" i="25"/>
  <c r="Y16" i="25"/>
  <c r="Y17" i="25"/>
  <c r="Y5" i="25"/>
  <c r="Z6" i="22"/>
  <c r="Z7" i="22"/>
  <c r="Z10" i="22"/>
  <c r="Y6" i="22"/>
  <c r="Y7" i="22"/>
  <c r="Y17" i="22" s="1"/>
  <c r="Y8" i="22"/>
  <c r="Y9" i="22"/>
  <c r="Y18" i="22" s="1"/>
  <c r="Y10" i="22"/>
  <c r="Y5" i="22"/>
  <c r="N17" i="22"/>
  <c r="N18" i="22"/>
  <c r="N19" i="22"/>
  <c r="Z6" i="21"/>
  <c r="Z7" i="21"/>
  <c r="Y6" i="21"/>
  <c r="Y16" i="21" s="1"/>
  <c r="Y8" i="21"/>
  <c r="Y17" i="21" s="1"/>
  <c r="Y9" i="21"/>
  <c r="Y5" i="21"/>
  <c r="N16" i="21"/>
  <c r="N17" i="21"/>
  <c r="N18" i="21"/>
  <c r="Y7" i="20"/>
  <c r="Y16" i="20" s="1"/>
  <c r="Z5" i="20"/>
  <c r="Z8" i="20"/>
  <c r="Y6" i="20"/>
  <c r="Y8" i="20"/>
  <c r="Y17" i="20" s="1"/>
  <c r="Y9" i="20"/>
  <c r="Y5" i="20"/>
  <c r="N16" i="20"/>
  <c r="N17" i="20"/>
  <c r="N18" i="20"/>
  <c r="Y6" i="25"/>
  <c r="Z6" i="14"/>
  <c r="Z10" i="14" s="1"/>
  <c r="Y16" i="14"/>
  <c r="Y17" i="14"/>
  <c r="Y18" i="14"/>
  <c r="Y6" i="14"/>
  <c r="Y8" i="14"/>
  <c r="Y9" i="14"/>
  <c r="Y5" i="14"/>
  <c r="N16" i="14"/>
  <c r="N17" i="14"/>
  <c r="N18" i="14"/>
  <c r="P16" i="13"/>
  <c r="P17" i="13"/>
  <c r="P8" i="13"/>
  <c r="X25" i="25"/>
  <c r="X26" i="25"/>
  <c r="X24" i="25"/>
  <c r="N26" i="25"/>
  <c r="N25" i="25"/>
  <c r="N24" i="25"/>
  <c r="M24" i="25"/>
  <c r="V5" i="25"/>
  <c r="X5" i="25"/>
  <c r="X6" i="25"/>
  <c r="X7" i="25"/>
  <c r="X8" i="25"/>
  <c r="X9" i="25"/>
  <c r="X10" i="25"/>
  <c r="X11" i="25"/>
  <c r="X12" i="25"/>
  <c r="X13" i="25"/>
  <c r="X14" i="25"/>
  <c r="X15" i="25"/>
  <c r="X16" i="25"/>
  <c r="X17" i="25"/>
  <c r="X18" i="25"/>
  <c r="Y7" i="25"/>
  <c r="Y10" i="25"/>
  <c r="Y11" i="25"/>
  <c r="Y14" i="25"/>
  <c r="Y15" i="25"/>
  <c r="Y18" i="25"/>
  <c r="T8" i="25"/>
  <c r="W7" i="25"/>
  <c r="Z10" i="21" l="1"/>
  <c r="Z10" i="20"/>
  <c r="Z11" i="22"/>
  <c r="Y19" i="22"/>
  <c r="Y18" i="21"/>
  <c r="Y18" i="20"/>
  <c r="Z16" i="14"/>
  <c r="G36" i="19"/>
  <c r="G25" i="23" l="1"/>
  <c r="G26" i="23"/>
  <c r="T19" i="22"/>
  <c r="S19" i="22"/>
  <c r="R19" i="22"/>
  <c r="W18" i="22"/>
  <c r="T18" i="22"/>
  <c r="S18" i="22"/>
  <c r="R18" i="22"/>
  <c r="V17" i="22"/>
  <c r="T17" i="22"/>
  <c r="S17" i="22"/>
  <c r="R17" i="22"/>
  <c r="X10" i="22"/>
  <c r="W10" i="22"/>
  <c r="V10" i="22"/>
  <c r="U10" i="22"/>
  <c r="T10" i="22"/>
  <c r="S10" i="22"/>
  <c r="R10" i="22"/>
  <c r="X9" i="22"/>
  <c r="W9" i="22"/>
  <c r="V9" i="22"/>
  <c r="V18" i="22" s="1"/>
  <c r="U9" i="22"/>
  <c r="U18" i="22" s="1"/>
  <c r="T9" i="22"/>
  <c r="S9" i="22"/>
  <c r="R9" i="22"/>
  <c r="X8" i="22"/>
  <c r="X18" i="22" s="1"/>
  <c r="W8" i="22"/>
  <c r="V8" i="22"/>
  <c r="U8" i="22"/>
  <c r="T8" i="22"/>
  <c r="S8" i="22"/>
  <c r="R8" i="22"/>
  <c r="X7" i="22"/>
  <c r="X19" i="22" s="1"/>
  <c r="W7" i="22"/>
  <c r="W19" i="22" s="1"/>
  <c r="V7" i="22"/>
  <c r="V19" i="22" s="1"/>
  <c r="U7" i="22"/>
  <c r="U17" i="22" s="1"/>
  <c r="T7" i="22"/>
  <c r="S7" i="22"/>
  <c r="R7" i="22"/>
  <c r="X6" i="22"/>
  <c r="W6" i="22"/>
  <c r="W11" i="22" s="1"/>
  <c r="V6" i="22"/>
  <c r="U6" i="22"/>
  <c r="U11" i="22" s="1"/>
  <c r="T6" i="22"/>
  <c r="T11" i="22" s="1"/>
  <c r="S6" i="22"/>
  <c r="S11" i="22" s="1"/>
  <c r="R6" i="22"/>
  <c r="R11" i="22" s="1"/>
  <c r="X5" i="22"/>
  <c r="W5" i="22"/>
  <c r="V5" i="22"/>
  <c r="U5" i="22"/>
  <c r="T5" i="22"/>
  <c r="S5" i="22"/>
  <c r="R5" i="22"/>
  <c r="M19" i="22"/>
  <c r="L19" i="22"/>
  <c r="K19" i="22"/>
  <c r="J19" i="22"/>
  <c r="I19" i="22"/>
  <c r="H19" i="22"/>
  <c r="G19" i="22"/>
  <c r="F19" i="22"/>
  <c r="E19" i="22"/>
  <c r="D19" i="22"/>
  <c r="C19" i="22"/>
  <c r="M18" i="22"/>
  <c r="L18" i="22"/>
  <c r="K18" i="22"/>
  <c r="J18" i="22"/>
  <c r="I18" i="22"/>
  <c r="H18" i="22"/>
  <c r="G18" i="22"/>
  <c r="F18" i="22"/>
  <c r="E18" i="22"/>
  <c r="D18" i="22"/>
  <c r="C18" i="22"/>
  <c r="M17" i="22"/>
  <c r="L17" i="22"/>
  <c r="K17" i="22"/>
  <c r="J17" i="22"/>
  <c r="I17" i="22"/>
  <c r="H17" i="22"/>
  <c r="G17" i="22"/>
  <c r="F17" i="22"/>
  <c r="E17" i="22"/>
  <c r="D17" i="22"/>
  <c r="C17" i="22"/>
  <c r="M11" i="22"/>
  <c r="L11" i="22"/>
  <c r="K11" i="22"/>
  <c r="J11" i="22"/>
  <c r="I11" i="22"/>
  <c r="H11" i="22"/>
  <c r="G11" i="22"/>
  <c r="F11" i="22"/>
  <c r="E11" i="22"/>
  <c r="D11" i="22"/>
  <c r="C11" i="22"/>
  <c r="T18" i="21"/>
  <c r="S18" i="21"/>
  <c r="R18" i="21"/>
  <c r="T17" i="21"/>
  <c r="S17" i="21"/>
  <c r="R17" i="21"/>
  <c r="U16" i="21"/>
  <c r="T16" i="21"/>
  <c r="S16" i="21"/>
  <c r="R16" i="21"/>
  <c r="T10" i="21"/>
  <c r="X9" i="21"/>
  <c r="W9" i="21"/>
  <c r="V9" i="21"/>
  <c r="U9" i="21"/>
  <c r="T9" i="21"/>
  <c r="S9" i="21"/>
  <c r="R9" i="21"/>
  <c r="X8" i="21"/>
  <c r="X17" i="21" s="1"/>
  <c r="W8" i="21"/>
  <c r="V8" i="21"/>
  <c r="U8" i="21"/>
  <c r="U17" i="21" s="1"/>
  <c r="T8" i="21"/>
  <c r="S8" i="21"/>
  <c r="R8" i="21"/>
  <c r="X7" i="21"/>
  <c r="X18" i="21" s="1"/>
  <c r="W7" i="21"/>
  <c r="W16" i="21" s="1"/>
  <c r="V7" i="21"/>
  <c r="V18" i="21" s="1"/>
  <c r="U7" i="21"/>
  <c r="U18" i="21" s="1"/>
  <c r="T7" i="21"/>
  <c r="S7" i="21"/>
  <c r="R7" i="21"/>
  <c r="X6" i="21"/>
  <c r="W6" i="21"/>
  <c r="V6" i="21"/>
  <c r="V10" i="21" s="1"/>
  <c r="U6" i="21"/>
  <c r="T6" i="21"/>
  <c r="S6" i="21"/>
  <c r="S10" i="21" s="1"/>
  <c r="R6" i="21"/>
  <c r="R10" i="21" s="1"/>
  <c r="X5" i="21"/>
  <c r="W5" i="21"/>
  <c r="V5" i="21"/>
  <c r="U5" i="21"/>
  <c r="T5" i="21"/>
  <c r="S5" i="21"/>
  <c r="R5" i="21"/>
  <c r="M18" i="21"/>
  <c r="L18" i="21"/>
  <c r="K18" i="21"/>
  <c r="J18" i="21"/>
  <c r="I18" i="21"/>
  <c r="H18" i="21"/>
  <c r="G18" i="21"/>
  <c r="F18" i="21"/>
  <c r="E18" i="21"/>
  <c r="D18" i="21"/>
  <c r="C18" i="21"/>
  <c r="M17" i="21"/>
  <c r="L17" i="21"/>
  <c r="K17" i="21"/>
  <c r="J17" i="21"/>
  <c r="I17" i="21"/>
  <c r="H17" i="21"/>
  <c r="G17" i="21"/>
  <c r="F17" i="21"/>
  <c r="E17" i="21"/>
  <c r="D17" i="21"/>
  <c r="C17" i="21"/>
  <c r="M16" i="21"/>
  <c r="L16" i="21"/>
  <c r="K16" i="21"/>
  <c r="J16" i="21"/>
  <c r="I16" i="21"/>
  <c r="H16" i="21"/>
  <c r="G16" i="21"/>
  <c r="F16" i="21"/>
  <c r="E16" i="21"/>
  <c r="D16" i="21"/>
  <c r="C16" i="21"/>
  <c r="M10" i="21"/>
  <c r="L10" i="21"/>
  <c r="K10" i="21"/>
  <c r="J10" i="21"/>
  <c r="I10" i="21"/>
  <c r="H10" i="21"/>
  <c r="G10" i="21"/>
  <c r="F10" i="21"/>
  <c r="E10" i="21"/>
  <c r="D10" i="21"/>
  <c r="C10" i="21"/>
  <c r="O16" i="21"/>
  <c r="P16" i="21" s="1"/>
  <c r="W18" i="20"/>
  <c r="V18" i="20"/>
  <c r="U18" i="20"/>
  <c r="T18" i="20"/>
  <c r="S18" i="20"/>
  <c r="R18" i="20"/>
  <c r="X17" i="20"/>
  <c r="W17" i="20"/>
  <c r="V17" i="20"/>
  <c r="U17" i="20"/>
  <c r="T17" i="20"/>
  <c r="S17" i="20"/>
  <c r="R17" i="20"/>
  <c r="X16" i="20"/>
  <c r="W16" i="20"/>
  <c r="V16" i="20"/>
  <c r="U16" i="20"/>
  <c r="T16" i="20"/>
  <c r="S16" i="20"/>
  <c r="R16" i="20"/>
  <c r="X9" i="20"/>
  <c r="W9" i="20"/>
  <c r="V9" i="20"/>
  <c r="U9" i="20"/>
  <c r="T9" i="20"/>
  <c r="S9" i="20"/>
  <c r="R9" i="20"/>
  <c r="X8" i="20"/>
  <c r="W8" i="20"/>
  <c r="V8" i="20"/>
  <c r="U8" i="20"/>
  <c r="T8" i="20"/>
  <c r="S8" i="20"/>
  <c r="R8" i="20"/>
  <c r="X7" i="20"/>
  <c r="X18" i="20" s="1"/>
  <c r="W7" i="20"/>
  <c r="V7" i="20"/>
  <c r="U7" i="20"/>
  <c r="T7" i="20"/>
  <c r="S7" i="20"/>
  <c r="R7" i="20"/>
  <c r="X6" i="20"/>
  <c r="W6" i="20"/>
  <c r="W10" i="20" s="1"/>
  <c r="V6" i="20"/>
  <c r="V10" i="20" s="1"/>
  <c r="U6" i="20"/>
  <c r="U10" i="20" s="1"/>
  <c r="T6" i="20"/>
  <c r="T10" i="20" s="1"/>
  <c r="S6" i="20"/>
  <c r="S10" i="20" s="1"/>
  <c r="R6" i="20"/>
  <c r="R10" i="20" s="1"/>
  <c r="X5" i="20"/>
  <c r="W5" i="20"/>
  <c r="V5" i="20"/>
  <c r="U5" i="20"/>
  <c r="T5" i="20"/>
  <c r="S5" i="20"/>
  <c r="R5" i="20"/>
  <c r="M18" i="20"/>
  <c r="L18" i="20"/>
  <c r="K18" i="20"/>
  <c r="J18" i="20"/>
  <c r="I18" i="20"/>
  <c r="H18" i="20"/>
  <c r="G18" i="20"/>
  <c r="F18" i="20"/>
  <c r="E18" i="20"/>
  <c r="D18" i="20"/>
  <c r="C18" i="20"/>
  <c r="M17" i="20"/>
  <c r="L17" i="20"/>
  <c r="K17" i="20"/>
  <c r="J17" i="20"/>
  <c r="I17" i="20"/>
  <c r="H17" i="20"/>
  <c r="G17" i="20"/>
  <c r="F17" i="20"/>
  <c r="E17" i="20"/>
  <c r="D17" i="20"/>
  <c r="C17" i="20"/>
  <c r="M16" i="20"/>
  <c r="L16" i="20"/>
  <c r="K16" i="20"/>
  <c r="J16" i="20"/>
  <c r="I16" i="20"/>
  <c r="H16" i="20"/>
  <c r="G16" i="20"/>
  <c r="F16" i="20"/>
  <c r="E16" i="20"/>
  <c r="D16" i="20"/>
  <c r="C16" i="20"/>
  <c r="L10" i="20"/>
  <c r="K10" i="20"/>
  <c r="J10" i="20"/>
  <c r="I10" i="20"/>
  <c r="H10" i="20"/>
  <c r="G10" i="20"/>
  <c r="F10" i="20"/>
  <c r="E10" i="20"/>
  <c r="D10" i="20"/>
  <c r="C10" i="20"/>
  <c r="X18" i="14"/>
  <c r="T18" i="14"/>
  <c r="S18" i="14"/>
  <c r="R18" i="14"/>
  <c r="X17" i="14"/>
  <c r="T17" i="14"/>
  <c r="S17" i="14"/>
  <c r="R17" i="14"/>
  <c r="X16" i="14"/>
  <c r="V16" i="14"/>
  <c r="T16" i="14"/>
  <c r="S16" i="14"/>
  <c r="R16" i="14"/>
  <c r="R10" i="14"/>
  <c r="X9" i="14"/>
  <c r="W9" i="14"/>
  <c r="V9" i="14"/>
  <c r="U9" i="14"/>
  <c r="T9" i="14"/>
  <c r="S9" i="14"/>
  <c r="R9" i="14"/>
  <c r="X8" i="14"/>
  <c r="W8" i="14"/>
  <c r="V8" i="14"/>
  <c r="V17" i="14" s="1"/>
  <c r="U8" i="14"/>
  <c r="U17" i="14" s="1"/>
  <c r="T8" i="14"/>
  <c r="S8" i="14"/>
  <c r="R8" i="14"/>
  <c r="X7" i="14"/>
  <c r="W7" i="14"/>
  <c r="W18" i="14" s="1"/>
  <c r="V7" i="14"/>
  <c r="V18" i="14" s="1"/>
  <c r="U7" i="14"/>
  <c r="U16" i="14" s="1"/>
  <c r="T7" i="14"/>
  <c r="S7" i="14"/>
  <c r="R7" i="14"/>
  <c r="X6" i="14"/>
  <c r="X10" i="14" s="1"/>
  <c r="W6" i="14"/>
  <c r="W10" i="14" s="1"/>
  <c r="V6" i="14"/>
  <c r="U6" i="14"/>
  <c r="T6" i="14"/>
  <c r="T10" i="14" s="1"/>
  <c r="S6" i="14"/>
  <c r="S10" i="14" s="1"/>
  <c r="R6" i="14"/>
  <c r="X5" i="14"/>
  <c r="W5" i="14"/>
  <c r="V5" i="14"/>
  <c r="U5" i="14"/>
  <c r="T5" i="14"/>
  <c r="S5" i="14"/>
  <c r="R5" i="14"/>
  <c r="M18" i="14"/>
  <c r="L18" i="14"/>
  <c r="K18" i="14"/>
  <c r="J18" i="14"/>
  <c r="I18" i="14"/>
  <c r="H18" i="14"/>
  <c r="G18" i="14"/>
  <c r="F18" i="14"/>
  <c r="E18" i="14"/>
  <c r="D18" i="14"/>
  <c r="C18" i="14"/>
  <c r="O17" i="14"/>
  <c r="P17" i="14" s="1"/>
  <c r="M17" i="14"/>
  <c r="L17" i="14"/>
  <c r="K17" i="14"/>
  <c r="J17" i="14"/>
  <c r="I17" i="14"/>
  <c r="H17" i="14"/>
  <c r="G17" i="14"/>
  <c r="F17" i="14"/>
  <c r="E17" i="14"/>
  <c r="D17" i="14"/>
  <c r="C17" i="14"/>
  <c r="M16" i="14"/>
  <c r="L16" i="14"/>
  <c r="K16" i="14"/>
  <c r="J16" i="14"/>
  <c r="I16" i="14"/>
  <c r="H16" i="14"/>
  <c r="G16" i="14"/>
  <c r="F16" i="14"/>
  <c r="E16" i="14"/>
  <c r="D16" i="14"/>
  <c r="C16" i="14"/>
  <c r="M10" i="14"/>
  <c r="L10" i="14"/>
  <c r="K10" i="14"/>
  <c r="J10" i="14"/>
  <c r="I10" i="14"/>
  <c r="H10" i="14"/>
  <c r="G10" i="14"/>
  <c r="F10" i="14"/>
  <c r="E10" i="14"/>
  <c r="D10" i="14"/>
  <c r="C10" i="14"/>
  <c r="P9" i="14"/>
  <c r="P8" i="14"/>
  <c r="P5" i="14"/>
  <c r="P28" i="13"/>
  <c r="P27" i="13"/>
  <c r="P26" i="13"/>
  <c r="P25" i="13"/>
  <c r="P24" i="13"/>
  <c r="M19" i="13"/>
  <c r="L19" i="13"/>
  <c r="K19" i="13"/>
  <c r="J19" i="13"/>
  <c r="I19" i="13"/>
  <c r="H19" i="13"/>
  <c r="G19" i="13"/>
  <c r="F19" i="13"/>
  <c r="E19" i="13"/>
  <c r="D19" i="13"/>
  <c r="C19" i="13"/>
  <c r="P19" i="13"/>
  <c r="M10" i="13"/>
  <c r="L10" i="13"/>
  <c r="K10" i="13"/>
  <c r="J10" i="13"/>
  <c r="I10" i="13"/>
  <c r="H10" i="13"/>
  <c r="G10" i="13"/>
  <c r="F10" i="13"/>
  <c r="E10" i="13"/>
  <c r="D10" i="13"/>
  <c r="C10" i="13"/>
  <c r="W26" i="25"/>
  <c r="W25" i="25"/>
  <c r="W24" i="25"/>
  <c r="W18" i="25"/>
  <c r="W17" i="25"/>
  <c r="W16" i="25"/>
  <c r="W15" i="25"/>
  <c r="W14" i="25"/>
  <c r="W13" i="25"/>
  <c r="W12" i="25"/>
  <c r="W11" i="25"/>
  <c r="W10" i="25"/>
  <c r="W9" i="25"/>
  <c r="W8" i="25"/>
  <c r="W6" i="25"/>
  <c r="W5" i="25"/>
  <c r="M26" i="25"/>
  <c r="L26" i="25"/>
  <c r="K26" i="25"/>
  <c r="J26" i="25"/>
  <c r="I26" i="25"/>
  <c r="H26" i="25"/>
  <c r="G26" i="25"/>
  <c r="F26" i="25"/>
  <c r="E26" i="25"/>
  <c r="D26" i="25"/>
  <c r="C26" i="25"/>
  <c r="M25" i="25"/>
  <c r="L25" i="25"/>
  <c r="K25" i="25"/>
  <c r="J25" i="25"/>
  <c r="I25" i="25"/>
  <c r="H25" i="25"/>
  <c r="G25" i="25"/>
  <c r="F25" i="25"/>
  <c r="E25" i="25"/>
  <c r="D25" i="25"/>
  <c r="C25" i="25"/>
  <c r="L24" i="25"/>
  <c r="K24" i="25"/>
  <c r="J24" i="25"/>
  <c r="I24" i="25"/>
  <c r="H24" i="25"/>
  <c r="G24" i="25"/>
  <c r="F24" i="25"/>
  <c r="E24" i="25"/>
  <c r="D24" i="25"/>
  <c r="C24" i="25"/>
  <c r="J14" i="25"/>
  <c r="J16" i="25" s="1"/>
  <c r="J18" i="25" s="1"/>
  <c r="M13" i="25"/>
  <c r="L13" i="25"/>
  <c r="K13" i="25"/>
  <c r="J13" i="25"/>
  <c r="I13" i="25"/>
  <c r="I14" i="25" s="1"/>
  <c r="I16" i="25" s="1"/>
  <c r="I18" i="25" s="1"/>
  <c r="H13" i="25"/>
  <c r="H14" i="25" s="1"/>
  <c r="H16" i="25" s="1"/>
  <c r="H18" i="25" s="1"/>
  <c r="G13" i="25"/>
  <c r="F13" i="25"/>
  <c r="F14" i="25" s="1"/>
  <c r="F16" i="25" s="1"/>
  <c r="F18" i="25" s="1"/>
  <c r="E13" i="25"/>
  <c r="D13" i="25"/>
  <c r="C13" i="25"/>
  <c r="M10" i="25"/>
  <c r="L10" i="25"/>
  <c r="L14" i="25" s="1"/>
  <c r="L16" i="25" s="1"/>
  <c r="L18" i="25" s="1"/>
  <c r="K10" i="25"/>
  <c r="K14" i="25" s="1"/>
  <c r="K16" i="25" s="1"/>
  <c r="K18" i="25" s="1"/>
  <c r="J10" i="25"/>
  <c r="I10" i="25"/>
  <c r="H10" i="25"/>
  <c r="G10" i="25"/>
  <c r="F10" i="25"/>
  <c r="E10" i="25"/>
  <c r="D10" i="25"/>
  <c r="D14" i="25" s="1"/>
  <c r="D16" i="25" s="1"/>
  <c r="D18" i="25" s="1"/>
  <c r="C10" i="25"/>
  <c r="C14" i="25" s="1"/>
  <c r="C16" i="25" s="1"/>
  <c r="C18" i="25" s="1"/>
  <c r="Y26" i="25"/>
  <c r="F6" i="19"/>
  <c r="F5" i="19" s="1"/>
  <c r="F22" i="19" s="1"/>
  <c r="F24" i="19" s="1"/>
  <c r="F13" i="19"/>
  <c r="F53" i="19"/>
  <c r="F36" i="19"/>
  <c r="X17" i="22" l="1"/>
  <c r="X16" i="21"/>
  <c r="X10" i="20"/>
  <c r="Z18" i="22"/>
  <c r="O18" i="22"/>
  <c r="P18" i="22" s="1"/>
  <c r="V11" i="22"/>
  <c r="W17" i="22"/>
  <c r="U19" i="22"/>
  <c r="V17" i="21"/>
  <c r="W18" i="21"/>
  <c r="W10" i="21"/>
  <c r="W17" i="21"/>
  <c r="V16" i="21"/>
  <c r="O17" i="21"/>
  <c r="P17" i="21" s="1"/>
  <c r="U10" i="21"/>
  <c r="P7" i="14"/>
  <c r="P6" i="14"/>
  <c r="W17" i="14"/>
  <c r="W16" i="14"/>
  <c r="U18" i="14"/>
  <c r="U10" i="14"/>
  <c r="V10" i="14"/>
  <c r="G34" i="24"/>
  <c r="G25" i="24"/>
  <c r="G31" i="24" s="1"/>
  <c r="H31" i="19"/>
  <c r="Y25" i="25"/>
  <c r="O17" i="20"/>
  <c r="P17" i="20" s="1"/>
  <c r="O25" i="25"/>
  <c r="Y24" i="25"/>
  <c r="O18" i="21"/>
  <c r="P18" i="21" s="1"/>
  <c r="G20" i="23"/>
  <c r="O26" i="25"/>
  <c r="O17" i="22"/>
  <c r="P17" i="22" s="1"/>
  <c r="O19" i="22"/>
  <c r="P19" i="22" s="1"/>
  <c r="P10" i="13"/>
  <c r="Z17" i="20"/>
  <c r="G53" i="19"/>
  <c r="H42" i="19" s="1"/>
  <c r="O16" i="20"/>
  <c r="P16" i="20" s="1"/>
  <c r="O18" i="20"/>
  <c r="P18" i="20" s="1"/>
  <c r="O16" i="14"/>
  <c r="P16" i="14" s="1"/>
  <c r="O18" i="14"/>
  <c r="P18" i="14" s="1"/>
  <c r="P10" i="14"/>
  <c r="E14" i="25"/>
  <c r="E16" i="25" s="1"/>
  <c r="E18" i="25" s="1"/>
  <c r="M14" i="25"/>
  <c r="M16" i="25" s="1"/>
  <c r="M18" i="25" s="1"/>
  <c r="G14" i="25"/>
  <c r="G16" i="25" s="1"/>
  <c r="G18" i="25" s="1"/>
  <c r="O24" i="25"/>
  <c r="G35" i="24" l="1"/>
  <c r="G39" i="24" s="1"/>
  <c r="Z17" i="21"/>
  <c r="H35" i="19"/>
  <c r="H32" i="19"/>
  <c r="H30" i="19"/>
  <c r="H34" i="19"/>
  <c r="H33" i="19"/>
  <c r="Z18" i="20"/>
  <c r="Z16" i="20"/>
  <c r="Z17" i="14"/>
  <c r="Z18" i="14"/>
  <c r="Z18" i="21"/>
  <c r="Z16" i="21"/>
  <c r="Z17" i="22"/>
  <c r="Z19" i="22"/>
  <c r="H44" i="19"/>
  <c r="H53" i="19" s="1"/>
  <c r="H50" i="19"/>
  <c r="H51" i="19"/>
  <c r="H47" i="19"/>
  <c r="H43" i="19"/>
  <c r="H52" i="19"/>
  <c r="H48" i="19"/>
  <c r="H49" i="19"/>
  <c r="H46" i="19"/>
  <c r="H45" i="19"/>
  <c r="S9" i="25"/>
  <c r="T17" i="25"/>
  <c r="T15" i="25"/>
  <c r="T12" i="25"/>
  <c r="T11" i="25"/>
  <c r="T7" i="25"/>
  <c r="T6" i="25"/>
  <c r="T5" i="25"/>
  <c r="S17" i="25"/>
  <c r="S15" i="25"/>
  <c r="S12" i="25"/>
  <c r="S11" i="25"/>
  <c r="S8" i="25"/>
  <c r="S7" i="25"/>
  <c r="S6" i="25"/>
  <c r="S5" i="25"/>
  <c r="S13" i="25"/>
  <c r="H36" i="19" l="1"/>
  <c r="H15" i="19"/>
  <c r="H11" i="19"/>
  <c r="H7" i="19"/>
  <c r="H19" i="19"/>
  <c r="H17" i="19"/>
  <c r="H12" i="19"/>
  <c r="H14" i="19"/>
  <c r="H9" i="19"/>
  <c r="H18" i="19"/>
  <c r="H21" i="19"/>
  <c r="H10" i="19"/>
  <c r="H16" i="19"/>
  <c r="H6" i="19"/>
  <c r="H20" i="19"/>
  <c r="H8" i="19"/>
  <c r="H13" i="19"/>
  <c r="H5" i="19"/>
  <c r="T9" i="25"/>
  <c r="T25" i="25" s="1"/>
  <c r="S24" i="25"/>
  <c r="S25" i="25"/>
  <c r="S26" i="25"/>
  <c r="T24" i="25"/>
  <c r="H22" i="19" l="1"/>
  <c r="T26" i="25"/>
  <c r="S10" i="25"/>
  <c r="S14" i="25"/>
  <c r="S16" i="25" l="1"/>
  <c r="S18" i="25" l="1"/>
  <c r="V17" i="25"/>
  <c r="V15" i="25"/>
  <c r="V12" i="25"/>
  <c r="V11" i="25"/>
  <c r="V9" i="25"/>
  <c r="V8" i="25"/>
  <c r="V7" i="25"/>
  <c r="V6" i="25"/>
  <c r="R17" i="25"/>
  <c r="R15" i="25"/>
  <c r="R12" i="25"/>
  <c r="R11" i="25"/>
  <c r="R9" i="25"/>
  <c r="R8" i="25"/>
  <c r="R7" i="25"/>
  <c r="R6" i="25"/>
  <c r="R5" i="25"/>
  <c r="R24" i="25" l="1"/>
  <c r="V25" i="25"/>
  <c r="V26" i="25"/>
  <c r="V24" i="25"/>
  <c r="R26" i="25"/>
  <c r="R25" i="25"/>
  <c r="U17" i="25" l="1"/>
  <c r="U15" i="25"/>
  <c r="U12" i="25"/>
  <c r="U11" i="25"/>
  <c r="U9" i="25"/>
  <c r="U8" i="25"/>
  <c r="U7" i="25"/>
  <c r="U6" i="25"/>
  <c r="Q17" i="25"/>
  <c r="Q15" i="25"/>
  <c r="Q12" i="25"/>
  <c r="Q11" i="25"/>
  <c r="Q9" i="25"/>
  <c r="Q8" i="25"/>
  <c r="Q7" i="25"/>
  <c r="Q6" i="25"/>
  <c r="Q5" i="25"/>
  <c r="U5" i="25"/>
  <c r="T13" i="25"/>
  <c r="T10" i="25" l="1"/>
  <c r="U24" i="25"/>
  <c r="Q26" i="25"/>
  <c r="Q25" i="25"/>
  <c r="U26" i="25"/>
  <c r="Q24" i="25"/>
  <c r="U25" i="25"/>
  <c r="T14" i="25" l="1"/>
  <c r="F25" i="24"/>
  <c r="T18" i="25" l="1"/>
  <c r="T16" i="25"/>
  <c r="E6" i="24"/>
  <c r="F9" i="23" l="1"/>
  <c r="F25" i="23" l="1"/>
  <c r="F26" i="23"/>
  <c r="F20" i="23" l="1"/>
  <c r="D26" i="23" l="1"/>
  <c r="C26" i="23"/>
  <c r="D25" i="23"/>
  <c r="C25" i="23"/>
  <c r="E22" i="23"/>
  <c r="E25" i="23" s="1"/>
  <c r="E20" i="23"/>
  <c r="D20" i="23"/>
  <c r="C20" i="23"/>
  <c r="E26" i="23" l="1"/>
  <c r="D34" i="24" l="1"/>
  <c r="C34" i="24"/>
  <c r="E34" i="24"/>
  <c r="Q13" i="25"/>
  <c r="Q10" i="25"/>
  <c r="R13" i="25" l="1"/>
  <c r="R10" i="25"/>
  <c r="R14" i="25" l="1"/>
  <c r="Q14" i="25"/>
  <c r="E25" i="24"/>
  <c r="E31" i="24" s="1"/>
  <c r="D25" i="24"/>
  <c r="D31" i="24" s="1"/>
  <c r="C25" i="24"/>
  <c r="C31" i="24" s="1"/>
  <c r="E12" i="24"/>
  <c r="D12" i="24"/>
  <c r="C12" i="24"/>
  <c r="D6" i="24"/>
  <c r="C6" i="24"/>
  <c r="R16" i="25" l="1"/>
  <c r="Q18" i="25"/>
  <c r="Q16" i="25"/>
  <c r="F12" i="24"/>
  <c r="C17" i="24"/>
  <c r="D17" i="24"/>
  <c r="E17" i="24"/>
  <c r="F6" i="24"/>
  <c r="R18" i="25" l="1"/>
  <c r="E35" i="24"/>
  <c r="E39" i="24" s="1"/>
  <c r="D35" i="24"/>
  <c r="D39" i="24" s="1"/>
  <c r="C35" i="24"/>
  <c r="C39" i="24" s="1"/>
  <c r="D36" i="19" l="1"/>
  <c r="E53" i="19"/>
  <c r="C53" i="19"/>
  <c r="D53" i="19"/>
  <c r="E36" i="19"/>
  <c r="C36" i="19" l="1"/>
  <c r="D13" i="19" l="1"/>
  <c r="D6" i="19"/>
  <c r="C6" i="19"/>
  <c r="D5" i="19" l="1"/>
  <c r="C13" i="19"/>
  <c r="C5" i="19" s="1"/>
  <c r="D22" i="19" l="1"/>
  <c r="D24" i="19" s="1"/>
  <c r="C22" i="19"/>
  <c r="C24" i="19" s="1"/>
  <c r="E6" i="19" l="1"/>
  <c r="E13" i="19"/>
  <c r="E5" i="19" l="1"/>
  <c r="E22" i="19" s="1"/>
  <c r="E24" i="19" l="1"/>
  <c r="U13" i="25" l="1"/>
  <c r="V13" i="25"/>
  <c r="U10" i="25"/>
  <c r="V10" i="25"/>
  <c r="V14" i="25"/>
  <c r="F34" i="24"/>
  <c r="F31" i="24"/>
  <c r="F17" i="24"/>
  <c r="V16" i="25" l="1"/>
  <c r="U14" i="25"/>
  <c r="F35" i="24"/>
  <c r="F39" i="24" s="1"/>
  <c r="V18" i="25" l="1"/>
  <c r="U16" i="25"/>
  <c r="U18" i="25" l="1"/>
</calcChain>
</file>

<file path=xl/sharedStrings.xml><?xml version="1.0" encoding="utf-8"?>
<sst xmlns="http://schemas.openxmlformats.org/spreadsheetml/2006/main" count="515" uniqueCount="142">
  <si>
    <t>Instrumentos de patrimonio</t>
  </si>
  <si>
    <t>Valores representativos de deuda</t>
  </si>
  <si>
    <t>Otros</t>
  </si>
  <si>
    <t>Provisión para primas no consumidas</t>
  </si>
  <si>
    <t>Provisión para prestaciones</t>
  </si>
  <si>
    <t>Inmovilizado material</t>
  </si>
  <si>
    <t>Inversiones inmobiliarias</t>
  </si>
  <si>
    <t>Provisión para riesgos en curso</t>
  </si>
  <si>
    <t>TOTAL PASIVO</t>
  </si>
  <si>
    <t>TOTAL PATRIMONIO NETO</t>
  </si>
  <si>
    <t>TOTAL PASIVO Y PATRIMONIO NETO</t>
  </si>
  <si>
    <t>ACTIVO</t>
  </si>
  <si>
    <t>PASIVO Y PATRIMONIO NETO</t>
  </si>
  <si>
    <t>EFECTIVO Y OTROS ACTIVOS LÍQUIDOS EQUIVALENTES</t>
  </si>
  <si>
    <t>ACTIVOS FINANCIEROS DISPONIBLES PARA LA VENTA</t>
  </si>
  <si>
    <t>PRÉSTAMOS Y PARTIDAS A COBRAR</t>
  </si>
  <si>
    <t>DERIVADOS DE COBERTURA</t>
  </si>
  <si>
    <t>PARTICIPACIÓN DEL REASEGURO EN LAS PROVISIONES TÉCNICAS</t>
  </si>
  <si>
    <t>INMOVILIZADO MATERIAL E INVERSIONES INMOBILIARIAS</t>
  </si>
  <si>
    <t>INMOVILIZADO INTANGIBLE</t>
  </si>
  <si>
    <t>OTROS ACTIVOS</t>
  </si>
  <si>
    <t>DÉBITOS Y PARTIDAS A PAGAR</t>
  </si>
  <si>
    <t>PROVISIONES TÉCNICAS</t>
  </si>
  <si>
    <t>PROVISIONES NO TÉCNICAS</t>
  </si>
  <si>
    <t>BENEFICIO ANTES DE IMPUESTOS (BAI)</t>
  </si>
  <si>
    <t>RESULTADO DEL EJERCICIO (BENEFICIO / (PÉRDIDA))</t>
  </si>
  <si>
    <t>PRIMAS DEVENGADAS</t>
  </si>
  <si>
    <t>RESULTADO TÉCNICO</t>
  </si>
  <si>
    <t>RATIO COMBINADO</t>
  </si>
  <si>
    <t>% var.</t>
  </si>
  <si>
    <t>Autos</t>
  </si>
  <si>
    <t>Hogar</t>
  </si>
  <si>
    <t>Salud</t>
  </si>
  <si>
    <t>TOTAL</t>
  </si>
  <si>
    <t>Siniestralidad del ejercicio, neta de reaseguro</t>
  </si>
  <si>
    <t>Gastos de explotación netos</t>
  </si>
  <si>
    <t>Otros gastos e ingresos técnicos</t>
  </si>
  <si>
    <t>var. p.p.</t>
  </si>
  <si>
    <t>Ratio de siniestralidad</t>
  </si>
  <si>
    <t>Ratio de gastos</t>
  </si>
  <si>
    <t>HOGAR</t>
  </si>
  <si>
    <t>SALUD</t>
  </si>
  <si>
    <t>Participación en beneficios</t>
  </si>
  <si>
    <t>AUTOS</t>
  </si>
  <si>
    <t>12M 2019</t>
  </si>
  <si>
    <t>12M 2020</t>
  </si>
  <si>
    <t>CARTERA DE INVERSIONES</t>
  </si>
  <si>
    <t>CAJA Y EQUIVALENTES</t>
  </si>
  <si>
    <t>RENTA FIJA</t>
  </si>
  <si>
    <t>España</t>
  </si>
  <si>
    <t>Italia</t>
  </si>
  <si>
    <t>Portugal</t>
  </si>
  <si>
    <t>Noruega</t>
  </si>
  <si>
    <t>Estados Unidos</t>
  </si>
  <si>
    <t>Resto de Europa</t>
  </si>
  <si>
    <t>Resto del mundo</t>
  </si>
  <si>
    <t>ACCIONES</t>
  </si>
  <si>
    <t>FONDOS DE INVERSIÓN</t>
  </si>
  <si>
    <t>Cuenta de Resultados</t>
  </si>
  <si>
    <t>Inversiones</t>
  </si>
  <si>
    <t>ÍNDICE</t>
  </si>
  <si>
    <t>Líneas de Negocio</t>
  </si>
  <si>
    <t>12M 2018</t>
  </si>
  <si>
    <t>INMUEBLES DE INVERSIÓN</t>
  </si>
  <si>
    <t>de las que SOCIMIs</t>
  </si>
  <si>
    <t>Resto</t>
  </si>
  <si>
    <t>-</t>
  </si>
  <si>
    <t>TOTAL ACTIVO</t>
  </si>
  <si>
    <t>LÍNEAS DE NEGOCIO</t>
  </si>
  <si>
    <t>PRIMAS IMPUTADAS, NETAS DE REASEGURO</t>
  </si>
  <si>
    <t>Gobiernos</t>
  </si>
  <si>
    <t>Corporativos</t>
  </si>
  <si>
    <t>AAA</t>
  </si>
  <si>
    <t>AA</t>
  </si>
  <si>
    <t>A</t>
  </si>
  <si>
    <t>BBB</t>
  </si>
  <si>
    <t>Menor a BBB</t>
  </si>
  <si>
    <t>Sin Rating</t>
  </si>
  <si>
    <t>Financieros</t>
  </si>
  <si>
    <t>Consumo - No cíclico</t>
  </si>
  <si>
    <t>Industrial</t>
  </si>
  <si>
    <t>Telecomunicaciones</t>
  </si>
  <si>
    <t>Energía</t>
  </si>
  <si>
    <t>Utilidades</t>
  </si>
  <si>
    <t>Tecnología</t>
  </si>
  <si>
    <t>Consumo - Cíclico</t>
  </si>
  <si>
    <t>Inmobiliario</t>
  </si>
  <si>
    <t>Materiales básicos</t>
  </si>
  <si>
    <t>RESULTADO FINANCIERO</t>
  </si>
  <si>
    <t>RESULTADO TÉCNICO - FINANCIERO</t>
  </si>
  <si>
    <t>Resultado de otras actividades</t>
  </si>
  <si>
    <t>Impuesto sobre beneficios</t>
  </si>
  <si>
    <t>Ingresos de las inversiones</t>
  </si>
  <si>
    <t>Gastos de las inversiones</t>
  </si>
  <si>
    <t>Fondos propios</t>
  </si>
  <si>
    <t>Ajustes por cambios de valor</t>
  </si>
  <si>
    <t>OTROS PASIVOS</t>
  </si>
  <si>
    <t>SOLVENCIA</t>
  </si>
  <si>
    <t>Miles de euros</t>
  </si>
  <si>
    <t>Riesgo de Suscripción</t>
  </si>
  <si>
    <t>Riesgo de Mercado</t>
  </si>
  <si>
    <t>Riesgo de Contraparte</t>
  </si>
  <si>
    <t>Riesgo de Suscripción del Seguro de Enfermedad</t>
  </si>
  <si>
    <t>Diversificación</t>
  </si>
  <si>
    <t>Capital de Solvencia Obligatorio Básico (CSOB)</t>
  </si>
  <si>
    <t>Riesgo Operacional</t>
  </si>
  <si>
    <t>Ajuste por impuestos diferidos</t>
  </si>
  <si>
    <t>Capital de Solvencia Obligatorio (CSO)</t>
  </si>
  <si>
    <t>Fondos propios admisibles</t>
  </si>
  <si>
    <t>de los cuales Nivel 1 no restringido</t>
  </si>
  <si>
    <t>Capital Mínimo Obligatorio (CMO)</t>
  </si>
  <si>
    <t>Ratio de Solvencia II (CSO)</t>
  </si>
  <si>
    <t>Ratio de Cobertura (CMO)</t>
  </si>
  <si>
    <t>Solvencia</t>
  </si>
  <si>
    <t>OTROS NEGOCIOS ASEGURADORES</t>
  </si>
  <si>
    <t>Balance</t>
  </si>
  <si>
    <t>BALANCE</t>
  </si>
  <si>
    <t>CUENTA DE RESULTADOS</t>
  </si>
  <si>
    <t>SUBTOTAL</t>
  </si>
  <si>
    <t>9M 2021</t>
  </si>
  <si>
    <t>9M 2020</t>
  </si>
  <si>
    <t>6M 2021</t>
  </si>
  <si>
    <t>9M 2019</t>
  </si>
  <si>
    <t>6M 2020</t>
  </si>
  <si>
    <t>3T 2021</t>
  </si>
  <si>
    <t>3T 2020</t>
  </si>
  <si>
    <t>TRIMESTRES ESTANCOS</t>
  </si>
  <si>
    <t>p.p var.</t>
  </si>
  <si>
    <t>Miles de euros, ratios en %</t>
  </si>
  <si>
    <t>12M 2021</t>
  </si>
  <si>
    <t>4T 2020</t>
  </si>
  <si>
    <t>4T 2021</t>
  </si>
  <si>
    <t>Reino Unido</t>
  </si>
  <si>
    <t>3M 2021</t>
  </si>
  <si>
    <t>1T 2021</t>
  </si>
  <si>
    <t>2T 2021</t>
  </si>
  <si>
    <t>3M 2022</t>
  </si>
  <si>
    <t>1T 2022</t>
  </si>
  <si>
    <t>6M 2022</t>
  </si>
  <si>
    <t>2T 2022</t>
  </si>
  <si>
    <t>9M 2022</t>
  </si>
  <si>
    <t>3T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</si>
</sst>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  <numFmt numFmtId="170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0"/>
      <color rgb="FF595959"/>
      <name val="Calibri"/>
      <family val="2"/>
      <charset val="1"/>
    </font>
    <font>
      <b/>
      <sz val="10"/>
      <color rgb="FFC00000"/>
      <name val="Calibri"/>
      <family val="2"/>
      <charset val="1"/>
    </font>
    <font>
      <sz val="11"/>
      <color theme="1" tint="0.499984740745262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Futura Std Light"/>
      <family val="2"/>
    </font>
    <font>
      <sz val="11"/>
      <color theme="1"/>
      <name val="Futura Std Light"/>
      <family val="2"/>
    </font>
    <font>
      <b/>
      <sz val="10"/>
      <color rgb="FFC00000"/>
      <name val="Futura Std Light"/>
      <family val="2"/>
    </font>
    <font>
      <b/>
      <sz val="10"/>
      <color rgb="FFC9211E"/>
      <name val="Futura Std Light"/>
      <family val="2"/>
    </font>
    <font>
      <b/>
      <sz val="10"/>
      <color theme="1" tint="0.34998626667073579"/>
      <name val="Futura Std Light"/>
      <family val="2"/>
    </font>
    <font>
      <sz val="11"/>
      <color rgb="FF006100"/>
      <name val="Futura Std Light"/>
      <family val="2"/>
    </font>
    <font>
      <sz val="10"/>
      <color theme="1" tint="0.34998626667073579"/>
      <name val="Futura Std Light"/>
      <family val="2"/>
    </font>
    <font>
      <sz val="10"/>
      <color theme="1"/>
      <name val="Futura Std Light"/>
      <family val="2"/>
    </font>
    <font>
      <i/>
      <sz val="10"/>
      <color theme="1" tint="0.34998626667073579"/>
      <name val="Futura Std Light"/>
      <family val="2"/>
    </font>
    <font>
      <b/>
      <i/>
      <sz val="10"/>
      <color theme="1" tint="0.34998626667073579"/>
      <name val="Futura Std Light"/>
      <family val="2"/>
    </font>
    <font>
      <sz val="10"/>
      <color rgb="FF595959"/>
      <name val="Futura Std Light"/>
      <family val="2"/>
    </font>
    <font>
      <sz val="10"/>
      <name val="Futura Std Light"/>
      <family val="2"/>
    </font>
    <font>
      <i/>
      <sz val="10"/>
      <name val="Futura Std Light"/>
      <family val="2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</borders>
  <cellStyleXfs count="7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1" fillId="0" borderId="0"/>
    <xf numFmtId="0" fontId="23" fillId="0" borderId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1" fillId="0" borderId="0"/>
    <xf numFmtId="9" fontId="1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6" fillId="0" borderId="0"/>
    <xf numFmtId="9" fontId="1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0" fontId="1" fillId="0" borderId="0"/>
    <xf numFmtId="43" fontId="24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4" fillId="0" borderId="0"/>
    <xf numFmtId="0" fontId="1" fillId="0" borderId="0"/>
    <xf numFmtId="0" fontId="8" fillId="0" borderId="0" applyNumberFormat="0" applyFill="0" applyBorder="0" applyAlignment="0" applyProtection="0"/>
    <xf numFmtId="0" fontId="27" fillId="0" borderId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0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165" fontId="0" fillId="3" borderId="0" xfId="1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 readingOrder="1"/>
    </xf>
    <xf numFmtId="0" fontId="0" fillId="0" borderId="0" xfId="0" applyAlignment="1">
      <alignment vertical="center"/>
    </xf>
    <xf numFmtId="0" fontId="7" fillId="0" borderId="0" xfId="0" applyFont="1"/>
    <xf numFmtId="0" fontId="3" fillId="0" borderId="0" xfId="0" applyFont="1" applyAlignment="1">
      <alignment horizontal="right" vertical="center"/>
    </xf>
    <xf numFmtId="0" fontId="5" fillId="3" borderId="0" xfId="0" applyFont="1" applyFill="1" applyBorder="1" applyAlignment="1">
      <alignment horizontal="right" vertical="center"/>
    </xf>
    <xf numFmtId="10" fontId="6" fillId="3" borderId="0" xfId="2" applyNumberFormat="1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10" fillId="3" borderId="0" xfId="0" applyFont="1" applyFill="1" applyAlignment="1">
      <alignment vertical="center"/>
    </xf>
    <xf numFmtId="0" fontId="12" fillId="3" borderId="0" xfId="0" applyFont="1" applyFill="1" applyBorder="1" applyAlignment="1">
      <alignment horizontal="left" vertical="center" readingOrder="1"/>
    </xf>
    <xf numFmtId="0" fontId="11" fillId="4" borderId="0" xfId="0" applyFont="1" applyFill="1" applyBorder="1" applyAlignment="1">
      <alignment horizontal="left" vertical="center" readingOrder="1"/>
    </xf>
    <xf numFmtId="165" fontId="10" fillId="3" borderId="0" xfId="1" applyNumberFormat="1" applyFont="1" applyFill="1" applyBorder="1" applyAlignment="1">
      <alignment vertical="center"/>
    </xf>
    <xf numFmtId="0" fontId="14" fillId="2" borderId="0" xfId="3" applyFont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66" fontId="13" fillId="0" borderId="0" xfId="1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 indent="1"/>
    </xf>
    <xf numFmtId="0" fontId="15" fillId="0" borderId="0" xfId="0" applyFont="1" applyFill="1" applyBorder="1" applyAlignment="1">
      <alignment horizontal="left" vertical="center" indent="3"/>
    </xf>
    <xf numFmtId="0" fontId="13" fillId="0" borderId="1" xfId="0" applyFont="1" applyFill="1" applyBorder="1" applyAlignment="1">
      <alignment vertical="center"/>
    </xf>
    <xf numFmtId="14" fontId="13" fillId="0" borderId="1" xfId="1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left" vertical="center"/>
    </xf>
    <xf numFmtId="166" fontId="13" fillId="0" borderId="2" xfId="1" applyNumberFormat="1" applyFont="1" applyFill="1" applyBorder="1" applyAlignment="1">
      <alignment vertical="center"/>
    </xf>
    <xf numFmtId="166" fontId="13" fillId="0" borderId="2" xfId="1" applyNumberFormat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vertical="center" readingOrder="1"/>
    </xf>
    <xf numFmtId="0" fontId="12" fillId="0" borderId="3" xfId="0" applyFont="1" applyFill="1" applyBorder="1" applyAlignment="1">
      <alignment vertical="center" readingOrder="1"/>
    </xf>
    <xf numFmtId="14" fontId="11" fillId="5" borderId="7" xfId="1" applyNumberFormat="1" applyFont="1" applyFill="1" applyBorder="1" applyAlignment="1">
      <alignment horizontal="right" vertical="center"/>
    </xf>
    <xf numFmtId="166" fontId="13" fillId="5" borderId="8" xfId="1" applyNumberFormat="1" applyFont="1" applyFill="1" applyBorder="1" applyAlignment="1">
      <alignment horizontal="right" vertical="center"/>
    </xf>
    <xf numFmtId="166" fontId="15" fillId="5" borderId="8" xfId="1" applyNumberFormat="1" applyFont="1" applyFill="1" applyBorder="1" applyAlignment="1">
      <alignment horizontal="right" vertical="center"/>
    </xf>
    <xf numFmtId="166" fontId="13" fillId="5" borderId="9" xfId="1" applyNumberFormat="1" applyFont="1" applyFill="1" applyBorder="1" applyAlignment="1">
      <alignment vertical="center"/>
    </xf>
    <xf numFmtId="166" fontId="13" fillId="5" borderId="9" xfId="1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readingOrder="1"/>
    </xf>
    <xf numFmtId="0" fontId="13" fillId="0" borderId="0" xfId="0" applyFont="1" applyFill="1" applyBorder="1" applyAlignment="1">
      <alignment vertical="center" readingOrder="1"/>
    </xf>
    <xf numFmtId="0" fontId="15" fillId="0" borderId="0" xfId="0" applyFont="1" applyFill="1" applyBorder="1" applyAlignment="1">
      <alignment vertical="center"/>
    </xf>
    <xf numFmtId="166" fontId="15" fillId="0" borderId="0" xfId="1" applyNumberFormat="1" applyFont="1" applyFill="1" applyBorder="1" applyAlignment="1">
      <alignment vertical="center"/>
    </xf>
    <xf numFmtId="166" fontId="13" fillId="5" borderId="8" xfId="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readingOrder="1"/>
    </xf>
    <xf numFmtId="0" fontId="10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Border="1" applyAlignment="1">
      <alignment horizontal="right" vertical="center"/>
    </xf>
    <xf numFmtId="165" fontId="15" fillId="0" borderId="0" xfId="1" applyNumberFormat="1" applyFont="1" applyFill="1" applyBorder="1" applyAlignment="1">
      <alignment vertical="center"/>
    </xf>
    <xf numFmtId="164" fontId="15" fillId="0" borderId="0" xfId="2" applyNumberFormat="1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164" fontId="18" fillId="0" borderId="0" xfId="2" applyNumberFormat="1" applyFont="1" applyFill="1" applyBorder="1" applyAlignment="1">
      <alignment horizontal="right" vertical="center"/>
    </xf>
    <xf numFmtId="164" fontId="17" fillId="0" borderId="0" xfId="2" applyNumberFormat="1" applyFont="1" applyFill="1" applyBorder="1" applyAlignment="1">
      <alignment horizontal="right" vertical="center"/>
    </xf>
    <xf numFmtId="0" fontId="13" fillId="0" borderId="1" xfId="1" applyNumberFormat="1" applyFont="1" applyFill="1" applyBorder="1" applyAlignment="1">
      <alignment horizontal="center" vertical="center"/>
    </xf>
    <xf numFmtId="165" fontId="18" fillId="0" borderId="1" xfId="1" applyNumberFormat="1" applyFont="1" applyFill="1" applyBorder="1" applyAlignment="1">
      <alignment horizontal="right" vertical="center" wrapText="1"/>
    </xf>
    <xf numFmtId="165" fontId="18" fillId="0" borderId="1" xfId="1" applyNumberFormat="1" applyFont="1" applyFill="1" applyBorder="1" applyAlignment="1">
      <alignment horizontal="right" vertical="center"/>
    </xf>
    <xf numFmtId="164" fontId="18" fillId="0" borderId="2" xfId="2" applyNumberFormat="1" applyFont="1" applyFill="1" applyBorder="1" applyAlignment="1">
      <alignment horizontal="right" vertical="center"/>
    </xf>
    <xf numFmtId="0" fontId="11" fillId="5" borderId="7" xfId="0" applyFont="1" applyFill="1" applyBorder="1" applyAlignment="1">
      <alignment horizontal="right" vertical="center"/>
    </xf>
    <xf numFmtId="168" fontId="15" fillId="0" borderId="0" xfId="2" applyNumberFormat="1" applyFont="1" applyFill="1" applyBorder="1" applyAlignment="1">
      <alignment horizontal="right" vertical="center"/>
    </xf>
    <xf numFmtId="168" fontId="15" fillId="5" borderId="8" xfId="2" applyNumberFormat="1" applyFont="1" applyFill="1" applyBorder="1" applyAlignment="1">
      <alignment horizontal="right" vertical="center"/>
    </xf>
    <xf numFmtId="168" fontId="13" fillId="0" borderId="2" xfId="2" applyNumberFormat="1" applyFont="1" applyFill="1" applyBorder="1" applyAlignment="1">
      <alignment horizontal="right" vertical="center"/>
    </xf>
    <xf numFmtId="168" fontId="13" fillId="5" borderId="9" xfId="2" applyNumberFormat="1" applyFont="1" applyFill="1" applyBorder="1" applyAlignment="1">
      <alignment horizontal="right" vertical="center"/>
    </xf>
    <xf numFmtId="0" fontId="13" fillId="0" borderId="1" xfId="1" applyNumberFormat="1" applyFont="1" applyFill="1" applyBorder="1" applyAlignment="1">
      <alignment horizontal="right" vertical="center"/>
    </xf>
    <xf numFmtId="0" fontId="13" fillId="0" borderId="4" xfId="1" applyNumberFormat="1" applyFont="1" applyFill="1" applyBorder="1" applyAlignment="1">
      <alignment horizontal="right" vertical="center"/>
    </xf>
    <xf numFmtId="0" fontId="11" fillId="5" borderId="7" xfId="1" applyNumberFormat="1" applyFont="1" applyFill="1" applyBorder="1" applyAlignment="1">
      <alignment horizontal="right" vertical="center"/>
    </xf>
    <xf numFmtId="165" fontId="15" fillId="0" borderId="0" xfId="1" applyNumberFormat="1" applyFont="1" applyFill="1" applyBorder="1" applyAlignment="1">
      <alignment horizontal="right" vertical="center"/>
    </xf>
    <xf numFmtId="164" fontId="15" fillId="0" borderId="0" xfId="2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4" fontId="15" fillId="5" borderId="8" xfId="2" applyNumberFormat="1" applyFont="1" applyFill="1" applyBorder="1" applyAlignment="1">
      <alignment horizontal="right" vertical="center"/>
    </xf>
    <xf numFmtId="164" fontId="13" fillId="0" borderId="2" xfId="2" applyNumberFormat="1" applyFont="1" applyFill="1" applyBorder="1" applyAlignment="1">
      <alignment horizontal="right" vertical="center"/>
    </xf>
    <xf numFmtId="164" fontId="13" fillId="5" borderId="9" xfId="2" applyNumberFormat="1" applyFont="1" applyFill="1" applyBorder="1" applyAlignment="1">
      <alignment horizontal="right" vertical="center"/>
    </xf>
    <xf numFmtId="164" fontId="13" fillId="5" borderId="5" xfId="2" applyNumberFormat="1" applyFont="1" applyFill="1" applyBorder="1" applyAlignment="1">
      <alignment horizontal="center" vertical="center"/>
    </xf>
    <xf numFmtId="164" fontId="15" fillId="5" borderId="5" xfId="2" applyNumberFormat="1" applyFont="1" applyFill="1" applyBorder="1" applyAlignment="1">
      <alignment horizontal="center" vertical="center"/>
    </xf>
    <xf numFmtId="164" fontId="13" fillId="5" borderId="6" xfId="2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indent="1"/>
    </xf>
    <xf numFmtId="0" fontId="9" fillId="6" borderId="0" xfId="0" applyFont="1" applyFill="1" applyBorder="1" applyAlignment="1">
      <alignment horizontal="left" vertical="center" indent="1"/>
    </xf>
    <xf numFmtId="0" fontId="10" fillId="0" borderId="0" xfId="0" applyFont="1"/>
    <xf numFmtId="0" fontId="10" fillId="5" borderId="0" xfId="0" applyFont="1" applyFill="1" applyBorder="1" applyAlignment="1">
      <alignment vertical="center"/>
    </xf>
    <xf numFmtId="0" fontId="13" fillId="0" borderId="1" xfId="1" applyNumberFormat="1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indent="2"/>
    </xf>
    <xf numFmtId="0" fontId="15" fillId="0" borderId="0" xfId="0" applyFont="1" applyFill="1" applyBorder="1" applyAlignment="1">
      <alignment horizontal="left" vertical="center" indent="1" readingOrder="1"/>
    </xf>
    <xf numFmtId="0" fontId="16" fillId="0" borderId="0" xfId="0" applyFont="1"/>
    <xf numFmtId="0" fontId="15" fillId="0" borderId="0" xfId="0" applyFont="1"/>
    <xf numFmtId="3" fontId="15" fillId="0" borderId="0" xfId="0" applyNumberFormat="1" applyFont="1"/>
    <xf numFmtId="166" fontId="15" fillId="0" borderId="0" xfId="0" applyNumberFormat="1" applyFont="1"/>
    <xf numFmtId="0" fontId="13" fillId="0" borderId="0" xfId="0" applyFont="1"/>
    <xf numFmtId="3" fontId="13" fillId="0" borderId="0" xfId="0" applyNumberFormat="1" applyFont="1"/>
    <xf numFmtId="0" fontId="13" fillId="0" borderId="1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left" vertical="center"/>
    </xf>
    <xf numFmtId="9" fontId="13" fillId="0" borderId="15" xfId="2" applyNumberFormat="1" applyFont="1" applyFill="1" applyBorder="1" applyAlignment="1">
      <alignment vertical="center"/>
    </xf>
    <xf numFmtId="9" fontId="13" fillId="0" borderId="1" xfId="2" applyNumberFormat="1" applyFont="1" applyFill="1" applyBorder="1" applyAlignment="1">
      <alignment vertical="center"/>
    </xf>
    <xf numFmtId="0" fontId="17" fillId="0" borderId="0" xfId="0" applyFont="1" applyAlignment="1">
      <alignment horizontal="left" indent="1"/>
    </xf>
    <xf numFmtId="9" fontId="17" fillId="0" borderId="0" xfId="2" applyFont="1"/>
    <xf numFmtId="165" fontId="13" fillId="0" borderId="0" xfId="1" applyNumberFormat="1" applyFont="1" applyFill="1" applyBorder="1" applyAlignment="1">
      <alignment vertical="center"/>
    </xf>
    <xf numFmtId="0" fontId="20" fillId="5" borderId="0" xfId="0" applyFont="1" applyFill="1" applyBorder="1" applyAlignment="1">
      <alignment vertical="center"/>
    </xf>
    <xf numFmtId="0" fontId="20" fillId="5" borderId="0" xfId="4" applyFont="1" applyFill="1" applyBorder="1" applyAlignment="1">
      <alignment horizontal="left" vertical="center" indent="1"/>
    </xf>
    <xf numFmtId="0" fontId="21" fillId="5" borderId="0" xfId="4" applyFont="1" applyFill="1" applyBorder="1" applyAlignment="1">
      <alignment horizontal="left" vertical="center" indent="2"/>
    </xf>
    <xf numFmtId="0" fontId="11" fillId="7" borderId="0" xfId="4" applyFont="1" applyFill="1" applyBorder="1" applyAlignment="1">
      <alignment horizontal="center" vertical="center"/>
    </xf>
    <xf numFmtId="164" fontId="13" fillId="5" borderId="16" xfId="2" applyNumberFormat="1" applyFont="1" applyFill="1" applyBorder="1" applyAlignment="1">
      <alignment horizontal="center" vertical="center"/>
    </xf>
    <xf numFmtId="164" fontId="13" fillId="5" borderId="1" xfId="2" applyNumberFormat="1" applyFont="1" applyFill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center" vertical="center"/>
    </xf>
    <xf numFmtId="169" fontId="0" fillId="3" borderId="0" xfId="2" applyNumberFormat="1" applyFont="1" applyFill="1" applyAlignment="1">
      <alignment vertical="center"/>
    </xf>
    <xf numFmtId="165" fontId="15" fillId="5" borderId="8" xfId="1" applyNumberFormat="1" applyFont="1" applyFill="1" applyBorder="1" applyAlignment="1">
      <alignment horizontal="right" vertical="center"/>
    </xf>
    <xf numFmtId="165" fontId="13" fillId="0" borderId="2" xfId="1" applyNumberFormat="1" applyFont="1" applyFill="1" applyBorder="1" applyAlignment="1">
      <alignment horizontal="right" vertical="center"/>
    </xf>
    <xf numFmtId="165" fontId="13" fillId="5" borderId="9" xfId="1" applyNumberFormat="1" applyFont="1" applyFill="1" applyBorder="1" applyAlignment="1">
      <alignment horizontal="right" vertical="center"/>
    </xf>
    <xf numFmtId="165" fontId="13" fillId="0" borderId="0" xfId="1" applyNumberFormat="1" applyFont="1" applyFill="1" applyBorder="1" applyAlignment="1">
      <alignment horizontal="right" vertical="center"/>
    </xf>
    <xf numFmtId="165" fontId="13" fillId="0" borderId="5" xfId="1" applyNumberFormat="1" applyFont="1" applyFill="1" applyBorder="1" applyAlignment="1">
      <alignment horizontal="right" vertical="center"/>
    </xf>
    <xf numFmtId="165" fontId="13" fillId="5" borderId="8" xfId="1" applyNumberFormat="1" applyFont="1" applyFill="1" applyBorder="1" applyAlignment="1">
      <alignment horizontal="right" vertical="center"/>
    </xf>
    <xf numFmtId="165" fontId="15" fillId="0" borderId="5" xfId="1" applyNumberFormat="1" applyFont="1" applyFill="1" applyBorder="1" applyAlignment="1">
      <alignment horizontal="right" vertical="center"/>
    </xf>
    <xf numFmtId="165" fontId="13" fillId="0" borderId="6" xfId="1" applyNumberFormat="1" applyFont="1" applyFill="1" applyBorder="1" applyAlignment="1">
      <alignment horizontal="right" vertical="center"/>
    </xf>
    <xf numFmtId="165" fontId="13" fillId="5" borderId="10" xfId="1" applyNumberFormat="1" applyFont="1" applyFill="1" applyBorder="1" applyAlignment="1">
      <alignment horizontal="center" vertical="center"/>
    </xf>
    <xf numFmtId="165" fontId="15" fillId="0" borderId="0" xfId="1" applyNumberFormat="1" applyFont="1" applyFill="1" applyBorder="1" applyAlignment="1">
      <alignment horizontal="center" vertical="center"/>
    </xf>
    <xf numFmtId="165" fontId="13" fillId="0" borderId="15" xfId="1" applyNumberFormat="1" applyFont="1" applyFill="1" applyBorder="1" applyAlignment="1">
      <alignment horizontal="center" vertical="center"/>
    </xf>
    <xf numFmtId="165" fontId="13" fillId="5" borderId="18" xfId="1" applyNumberFormat="1" applyFont="1" applyFill="1" applyBorder="1" applyAlignment="1">
      <alignment horizontal="center" vertical="center"/>
    </xf>
    <xf numFmtId="165" fontId="13" fillId="0" borderId="2" xfId="1" applyNumberFormat="1" applyFont="1" applyFill="1" applyBorder="1" applyAlignment="1">
      <alignment horizontal="center" vertical="center"/>
    </xf>
    <xf numFmtId="165" fontId="13" fillId="5" borderId="11" xfId="1" applyNumberFormat="1" applyFont="1" applyFill="1" applyBorder="1" applyAlignment="1">
      <alignment horizontal="center" vertical="center"/>
    </xf>
    <xf numFmtId="166" fontId="15" fillId="0" borderId="0" xfId="1" applyNumberFormat="1" applyFont="1" applyFill="1" applyBorder="1" applyAlignment="1">
      <alignment horizontal="center" vertical="center"/>
    </xf>
    <xf numFmtId="166" fontId="15" fillId="5" borderId="10" xfId="1" applyNumberFormat="1" applyFont="1" applyFill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center" vertical="center"/>
    </xf>
    <xf numFmtId="0" fontId="17" fillId="0" borderId="0" xfId="0" applyFont="1"/>
    <xf numFmtId="0" fontId="22" fillId="0" borderId="0" xfId="0" applyFont="1" applyAlignment="1">
      <alignment vertical="center"/>
    </xf>
    <xf numFmtId="0" fontId="13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167" fontId="17" fillId="0" borderId="0" xfId="0" applyNumberFormat="1" applyFont="1" applyAlignment="1">
      <alignment horizontal="right" vertical="center"/>
    </xf>
    <xf numFmtId="166" fontId="13" fillId="5" borderId="10" xfId="1" applyNumberFormat="1" applyFont="1" applyFill="1" applyBorder="1" applyAlignment="1">
      <alignment horizontal="center" vertical="center"/>
    </xf>
    <xf numFmtId="164" fontId="18" fillId="0" borderId="2" xfId="2" applyNumberFormat="1" applyFont="1" applyBorder="1" applyAlignment="1">
      <alignment horizontal="right" vertical="center"/>
    </xf>
    <xf numFmtId="166" fontId="15" fillId="5" borderId="8" xfId="1" applyNumberFormat="1" applyFont="1" applyFill="1" applyBorder="1" applyAlignment="1">
      <alignment vertical="center"/>
    </xf>
    <xf numFmtId="0" fontId="16" fillId="0" borderId="0" xfId="0" applyFont="1" applyFill="1"/>
    <xf numFmtId="167" fontId="18" fillId="0" borderId="2" xfId="2" applyNumberFormat="1" applyFont="1" applyFill="1" applyBorder="1" applyAlignment="1">
      <alignment horizontal="right" vertical="center"/>
    </xf>
    <xf numFmtId="167" fontId="18" fillId="0" borderId="2" xfId="0" applyNumberFormat="1" applyFont="1" applyBorder="1" applyAlignment="1">
      <alignment horizontal="right" vertical="center"/>
    </xf>
    <xf numFmtId="3" fontId="13" fillId="5" borderId="8" xfId="1" applyNumberFormat="1" applyFont="1" applyFill="1" applyBorder="1" applyAlignment="1">
      <alignment vertical="center"/>
    </xf>
    <xf numFmtId="9" fontId="17" fillId="5" borderId="8" xfId="2" applyFont="1" applyFill="1" applyBorder="1" applyAlignment="1">
      <alignment vertical="center"/>
    </xf>
    <xf numFmtId="9" fontId="13" fillId="5" borderId="17" xfId="2" applyFont="1" applyFill="1" applyBorder="1" applyAlignment="1">
      <alignment vertical="center"/>
    </xf>
    <xf numFmtId="9" fontId="13" fillId="5" borderId="7" xfId="2" applyNumberFormat="1" applyFont="1" applyFill="1" applyBorder="1" applyAlignment="1">
      <alignment vertical="center"/>
    </xf>
    <xf numFmtId="0" fontId="13" fillId="0" borderId="12" xfId="0" applyFont="1" applyFill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center" vertical="center"/>
    </xf>
    <xf numFmtId="0" fontId="11" fillId="5" borderId="13" xfId="1" applyNumberFormat="1" applyFont="1" applyFill="1" applyBorder="1" applyAlignment="1">
      <alignment horizontal="center" vertical="center"/>
    </xf>
    <xf numFmtId="0" fontId="11" fillId="5" borderId="4" xfId="1" applyNumberFormat="1" applyFont="1" applyFill="1" applyBorder="1" applyAlignment="1">
      <alignment horizontal="center" vertical="center"/>
    </xf>
  </cellXfs>
  <cellStyles count="74">
    <cellStyle name="Bueno" xfId="3" builtinId="26"/>
    <cellStyle name="Estilo 1" xfId="58" xr:uid="{5F969DD5-234F-4118-8A0E-8BF2F9C7A7C1}"/>
    <cellStyle name="Hipervínculo" xfId="4" builtinId="8"/>
    <cellStyle name="Hipervínculo 2" xfId="47" xr:uid="{FF707434-B3AB-477F-B888-C4D2CC55C9AB}"/>
    <cellStyle name="Hipervínculo 3" xfId="12" xr:uid="{66639480-4040-4350-B3D2-6417228D15B9}"/>
    <cellStyle name="Millares" xfId="1" builtinId="3"/>
    <cellStyle name="Millares 10" xfId="69" xr:uid="{E705DFD6-EE8C-4D16-A687-E27B2B5252D9}"/>
    <cellStyle name="Millares 11" xfId="42" xr:uid="{016A8E0E-9EEA-4F09-8A81-0025C9080A27}"/>
    <cellStyle name="Millares 2" xfId="14" xr:uid="{CA28A489-9C4B-4BD8-AF26-1F1467C458D0}"/>
    <cellStyle name="Millares 3" xfId="19" xr:uid="{FCB517F1-8243-4989-ACA9-7BB1FE7E46FD}"/>
    <cellStyle name="Millares 4" xfId="30" xr:uid="{2065E41E-2558-4D46-A43D-DFD6A5E7ECF5}"/>
    <cellStyle name="Millares 5" xfId="50" xr:uid="{313CA2F5-8854-406C-BD8C-F07AD07547C1}"/>
    <cellStyle name="Millares 6" xfId="51" xr:uid="{F13E6DF7-D96A-4A0E-B1FE-FF8F75AC7E7B}"/>
    <cellStyle name="Millares 7" xfId="57" xr:uid="{F6A4A21C-3D17-464B-9FF9-15893EF74F8C}"/>
    <cellStyle name="Millares 8" xfId="61" xr:uid="{3BD4B09A-9523-4F8B-BDEB-540086FDCA19}"/>
    <cellStyle name="Millares 9" xfId="64" xr:uid="{11F7A99C-3320-4F7D-A0DE-AE62AFC784B0}"/>
    <cellStyle name="Normal" xfId="0" builtinId="0"/>
    <cellStyle name="Normal 10" xfId="23" xr:uid="{70F7423E-9421-4D70-A175-C75A457156C8}"/>
    <cellStyle name="Normal 11" xfId="29" xr:uid="{41A71B3E-46C4-4150-B125-B602E1376AFF}"/>
    <cellStyle name="Normal 12" xfId="32" xr:uid="{4C64ECF4-B9D6-47B8-A798-C0C3DF68A8F4}"/>
    <cellStyle name="Normal 13" xfId="35" xr:uid="{22BE8283-0FCC-4519-B025-D0224F7148FF}"/>
    <cellStyle name="Normal 14" xfId="38" xr:uid="{7A879B88-1C40-45F6-A43C-F1ED314889F9}"/>
    <cellStyle name="Normal 14 2" xfId="45" xr:uid="{F551DFE7-E589-45E7-84E8-8DACC2C6BAE1}"/>
    <cellStyle name="Normal 15" xfId="46" xr:uid="{1E0F63A3-4FDD-477E-A2E9-5AAF1A169318}"/>
    <cellStyle name="Normal 16" xfId="52" xr:uid="{B508C72C-0821-4E64-A309-3CB16C70A3EC}"/>
    <cellStyle name="Normal 17" xfId="54" xr:uid="{D6EF94ED-EBA1-4E43-B671-1E278A78F400}"/>
    <cellStyle name="Normal 18" xfId="56" xr:uid="{3E533085-C8A6-450F-9867-8977C33CB941}"/>
    <cellStyle name="Normal 19" xfId="60" xr:uid="{F6AAD435-32A2-4F12-857B-58ACE1F35058}"/>
    <cellStyle name="Normal 2" xfId="8" xr:uid="{C7D7AC2F-10D9-4210-8078-4279012504B1}"/>
    <cellStyle name="Normal 2 2" xfId="20" xr:uid="{482BE9AE-2164-438D-83EA-6FC0DC2BA698}"/>
    <cellStyle name="Normal 2 3" xfId="25" xr:uid="{65431AA7-71E3-4C85-BEC9-6422815A7FBB}"/>
    <cellStyle name="Normal 2 4" xfId="39" xr:uid="{95FF528F-B43E-4329-A94B-CAFF5E794946}"/>
    <cellStyle name="Normal 2 5" xfId="43" xr:uid="{886A332C-8B7D-4262-BD5F-89C01833BA49}"/>
    <cellStyle name="Normal 20" xfId="63" xr:uid="{FE535DF0-E424-4361-BE63-96AB104496A4}"/>
    <cellStyle name="Normal 21" xfId="66" xr:uid="{6F4604E7-2FA1-4F1E-AC36-41D70D5534AE}"/>
    <cellStyle name="Normal 22" xfId="73" xr:uid="{DD03847C-C32C-4D66-8BAB-DD6D23BC0B55}"/>
    <cellStyle name="Normal 23" xfId="6" xr:uid="{6D86AC4F-45C2-48DB-88F3-4ACD016E2874}"/>
    <cellStyle name="Normal 3" xfId="9" xr:uid="{7D307361-D1DE-4264-8F9F-F25EAE12EFE0}"/>
    <cellStyle name="Normal 3 2" xfId="31" xr:uid="{A9C280AD-25F5-4716-B75C-5C465D0F41A4}"/>
    <cellStyle name="Normal 3 3" xfId="36" xr:uid="{269643CD-8734-4BD8-B4D4-EB13E55F90CF}"/>
    <cellStyle name="Normal 3 4" xfId="41" xr:uid="{56F6D601-AB0C-4939-BA3B-39E05AA7AFA4}"/>
    <cellStyle name="Normal 4" xfId="10" xr:uid="{2B67489B-F613-4003-9BD8-A8E7F426233A}"/>
    <cellStyle name="Normal 4 2" xfId="28" xr:uid="{C95036AD-13D9-4D33-A4D3-37261C9A9ED8}"/>
    <cellStyle name="Normal 4 2 2" xfId="71" xr:uid="{7AB1CF08-2A5A-4032-B612-450A21DABB4B}"/>
    <cellStyle name="Normal 5" xfId="5" xr:uid="{06D17B51-E801-4572-B6B8-C55CA8E92F74}"/>
    <cellStyle name="Normal 5 2" xfId="48" xr:uid="{96C02475-07BA-4E65-9817-0D0F0DF4106D}"/>
    <cellStyle name="Normal 5 3" xfId="68" xr:uid="{E06CEEA6-C8CF-45D4-9D4D-48C5B3D1A806}"/>
    <cellStyle name="Normal 6" xfId="13" xr:uid="{51972960-2875-4BD0-9C48-DCE723F5F139}"/>
    <cellStyle name="Normal 6 2" xfId="33" xr:uid="{C7401140-BAC5-4385-BB91-987D226BBB78}"/>
    <cellStyle name="Normal 7" xfId="16" xr:uid="{57753855-61F8-4FD8-A194-F66CBE0CE605}"/>
    <cellStyle name="Normal 7 2" xfId="40" xr:uid="{F02D82E6-4794-4BE4-90C0-D2C43E891B55}"/>
    <cellStyle name="Normal 8" xfId="17" xr:uid="{FC1772AE-79FE-4876-AD3E-69FB9477A2FE}"/>
    <cellStyle name="Normal 9" xfId="21" xr:uid="{E4823885-2BDC-4D31-B563-5326852281B5}"/>
    <cellStyle name="Porcentaje" xfId="2" builtinId="5"/>
    <cellStyle name="Porcentaje 10" xfId="49" xr:uid="{BBA8C3C6-C94E-4253-82B1-4B43020F0CB0}"/>
    <cellStyle name="Porcentaje 11" xfId="53" xr:uid="{CE37CBC0-DD11-4210-9317-957ABE10BA5F}"/>
    <cellStyle name="Porcentaje 12" xfId="55" xr:uid="{727B2AEC-AC4F-4C82-8116-9C91792A6AE9}"/>
    <cellStyle name="Porcentaje 13" xfId="59" xr:uid="{09EFAC7B-49F1-4083-B02A-232D73453466}"/>
    <cellStyle name="Porcentaje 14" xfId="62" xr:uid="{17870B40-C924-4082-BBDB-64CA7A4A7D69}"/>
    <cellStyle name="Porcentaje 15" xfId="65" xr:uid="{90CBF836-2466-4EF4-A3A0-6A7F329827B6}"/>
    <cellStyle name="Porcentaje 16" xfId="67" xr:uid="{DBC5A98F-5770-45CB-B4B5-748E2E2DA3BD}"/>
    <cellStyle name="Porcentaje 17" xfId="70" xr:uid="{9E974EFA-8BDC-45BF-AB3D-5D3ED6CAFCCF}"/>
    <cellStyle name="Porcentaje 18" xfId="7" xr:uid="{7B2A5B5C-3AC3-482F-BD58-D510D73E1339}"/>
    <cellStyle name="Porcentaje 2" xfId="11" xr:uid="{E38CBC88-C339-4DBE-A121-F082D10C8B1C}"/>
    <cellStyle name="Porcentaje 2 2" xfId="26" xr:uid="{DCE8801F-BD22-4C12-9260-6472675343D0}"/>
    <cellStyle name="Porcentaje 2 3" xfId="44" xr:uid="{980D24B4-F75F-4BDE-BF3D-C30A961115FA}"/>
    <cellStyle name="Porcentaje 3" xfId="15" xr:uid="{E282C224-5640-49B3-8265-C3A57118DE2E}"/>
    <cellStyle name="Porcentaje 4" xfId="18" xr:uid="{650A84B0-33F2-4A1A-B51F-0D3CE4EE7295}"/>
    <cellStyle name="Porcentaje 5" xfId="22" xr:uid="{65E4DF26-506E-422B-8C1F-D0A77127B4F5}"/>
    <cellStyle name="Porcentaje 6" xfId="24" xr:uid="{754BD797-BC8E-408B-A54C-AB927AD19F5D}"/>
    <cellStyle name="Porcentaje 7" xfId="27" xr:uid="{AD9957E8-3A38-4BD3-88E6-4F8CFFF43A7D}"/>
    <cellStyle name="Porcentaje 7 2" xfId="72" xr:uid="{6FAD55D6-4796-4123-A4B3-AA95D33974A6}"/>
    <cellStyle name="Porcentaje 8" xfId="34" xr:uid="{EEC745AA-70EA-42EB-A242-7A60549BF8C2}"/>
    <cellStyle name="Porcentaje 9" xfId="37" xr:uid="{05508A95-8E94-432A-BCF8-945DD9BDA796}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575"/>
      <color rgb="FF595959"/>
      <color rgb="FFE74545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7938</xdr:colOff>
      <xdr:row>21</xdr:row>
      <xdr:rowOff>4822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A97906-BC0F-421B-9E7F-CADE6745A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0688" cy="421169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-23814</xdr:rowOff>
    </xdr:from>
    <xdr:to>
      <xdr:col>7</xdr:col>
      <xdr:colOff>8050</xdr:colOff>
      <xdr:row>21</xdr:row>
      <xdr:rowOff>5124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DBA2552C-A633-4F3C-ABBA-667CC4608E65}"/>
            </a:ext>
          </a:extLst>
        </xdr:cNvPr>
        <xdr:cNvSpPr/>
      </xdr:nvSpPr>
      <xdr:spPr>
        <a:xfrm>
          <a:off x="0" y="-23814"/>
          <a:ext cx="5500800" cy="4235813"/>
        </a:xfrm>
        <a:custGeom>
          <a:avLst/>
          <a:gdLst>
            <a:gd name="connsiteX0" fmla="*/ 0 w 5500800"/>
            <a:gd name="connsiteY0" fmla="*/ 0 h 4212000"/>
            <a:gd name="connsiteX1" fmla="*/ 5500800 w 5500800"/>
            <a:gd name="connsiteY1" fmla="*/ 0 h 4212000"/>
            <a:gd name="connsiteX2" fmla="*/ 5500800 w 5500800"/>
            <a:gd name="connsiteY2" fmla="*/ 4212000 h 4212000"/>
            <a:gd name="connsiteX3" fmla="*/ 0 w 5500800"/>
            <a:gd name="connsiteY3" fmla="*/ 4212000 h 4212000"/>
            <a:gd name="connsiteX4" fmla="*/ 0 w 5500800"/>
            <a:gd name="connsiteY4" fmla="*/ 0 h 4212000"/>
            <a:gd name="connsiteX0" fmla="*/ 1087437 w 5500800"/>
            <a:gd name="connsiteY0" fmla="*/ 0 h 4235813"/>
            <a:gd name="connsiteX1" fmla="*/ 5500800 w 5500800"/>
            <a:gd name="connsiteY1" fmla="*/ 23813 h 4235813"/>
            <a:gd name="connsiteX2" fmla="*/ 5500800 w 5500800"/>
            <a:gd name="connsiteY2" fmla="*/ 4235813 h 4235813"/>
            <a:gd name="connsiteX3" fmla="*/ 0 w 5500800"/>
            <a:gd name="connsiteY3" fmla="*/ 4235813 h 4235813"/>
            <a:gd name="connsiteX4" fmla="*/ 1087437 w 5500800"/>
            <a:gd name="connsiteY4" fmla="*/ 0 h 42358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5500800" h="4235813">
              <a:moveTo>
                <a:pt x="1087437" y="0"/>
              </a:moveTo>
              <a:lnTo>
                <a:pt x="5500800" y="23813"/>
              </a:lnTo>
              <a:lnTo>
                <a:pt x="5500800" y="4235813"/>
              </a:lnTo>
              <a:lnTo>
                <a:pt x="0" y="4235813"/>
              </a:lnTo>
              <a:lnTo>
                <a:pt x="1087437" y="0"/>
              </a:lnTo>
              <a:close/>
            </a:path>
          </a:pathLst>
        </a:custGeom>
        <a:gradFill flip="none" rotWithShape="1">
          <a:gsLst>
            <a:gs pos="0">
              <a:schemeClr val="tx1">
                <a:alpha val="70000"/>
              </a:schemeClr>
            </a:gs>
            <a:gs pos="51000">
              <a:schemeClr val="bg1">
                <a:alpha val="0"/>
              </a:schemeClr>
            </a:gs>
            <a:gs pos="100000">
              <a:schemeClr val="bg1">
                <a:lumMod val="95000"/>
                <a:alpha val="0"/>
              </a:schemeClr>
            </a:gs>
          </a:gsLst>
          <a:lin ang="54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156845</xdr:colOff>
      <xdr:row>0</xdr:row>
      <xdr:rowOff>72169</xdr:rowOff>
    </xdr:from>
    <xdr:to>
      <xdr:col>7</xdr:col>
      <xdr:colOff>0</xdr:colOff>
      <xdr:row>2</xdr:row>
      <xdr:rowOff>194839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56845" y="72169"/>
          <a:ext cx="5272405" cy="55923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s-ES" sz="2800" b="1" i="0">
              <a:solidFill>
                <a:srgbClr val="F2F2F2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Suplemento</a:t>
          </a:r>
          <a:r>
            <a:rPr lang="es-ES" sz="2800" b="1" i="0" baseline="0">
              <a:solidFill>
                <a:srgbClr val="F2F2F2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 Financiero</a:t>
          </a:r>
          <a:endParaRPr lang="es-ES" sz="2000" b="1" i="0">
            <a:solidFill>
              <a:srgbClr val="F2F2F2"/>
            </a:solidFill>
            <a:latin typeface="Futura Std Light" panose="020B0402020204020303" pitchFamily="34" charset="0"/>
          </a:endParaRPr>
        </a:p>
      </xdr:txBody>
    </xdr:sp>
    <xdr:clientData/>
  </xdr:twoCellAnchor>
  <xdr:twoCellAnchor>
    <xdr:from>
      <xdr:col>3</xdr:col>
      <xdr:colOff>6941</xdr:colOff>
      <xdr:row>2</xdr:row>
      <xdr:rowOff>187401</xdr:rowOff>
    </xdr:from>
    <xdr:to>
      <xdr:col>7</xdr:col>
      <xdr:colOff>0</xdr:colOff>
      <xdr:row>4</xdr:row>
      <xdr:rowOff>166390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2292941" y="623964"/>
          <a:ext cx="3106147" cy="375864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s-ES" sz="1600" i="0">
              <a:solidFill>
                <a:schemeClr val="bg1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Resultados 9M 2022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0.Estudio%20de%20Impacto%202011\Formularios\Hojas%20de%20trabajo\LTG_Core_Final_20130313_corregi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9.FLAOR%202013\122011_GRyCI_ORSA_02\Herramienta%20ORS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Index"/>
      <sheetName val="P.Readme"/>
      <sheetName val="Participant"/>
      <sheetName val="BS"/>
      <sheetName val="BS+"/>
      <sheetName val="SI"/>
      <sheetName val="Shared-2011"/>
      <sheetName val="Shared-2009"/>
      <sheetName val="Shared-2004"/>
      <sheetName val="BS-SI-Scen-0"/>
      <sheetName val="Scen-0"/>
      <sheetName val="Scen-1"/>
      <sheetName val="Scen-2"/>
      <sheetName val="Scen-3"/>
      <sheetName val="Scen-4"/>
      <sheetName val="Scen-5"/>
      <sheetName val="Scen-6"/>
      <sheetName val="Scen-7"/>
      <sheetName val="Scen-8"/>
      <sheetName val="Scen-9"/>
      <sheetName val="Scen-10"/>
      <sheetName val="Scen-11"/>
      <sheetName val="Scen-12"/>
      <sheetName val="ALM"/>
      <sheetName val="Overview"/>
      <sheetName val="Qualit"/>
    </sheetNames>
    <sheetDataSet>
      <sheetData sheetId="0" refreshError="1">
        <row r="2">
          <cell r="I2" t="str">
            <v>EIOPA LTG  20130325</v>
          </cell>
        </row>
        <row r="40">
          <cell r="F40" t="str">
            <v>.\LTG_I-adapted-(20130128).doc</v>
          </cell>
        </row>
      </sheetData>
      <sheetData sheetId="1" refreshError="1"/>
      <sheetData sheetId="2" refreshError="1">
        <row r="15">
          <cell r="G15" t="b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entificacion Usuario"/>
      <sheetName val="Pantalla_Admin"/>
      <sheetName val="INFO"/>
      <sheetName val="Descripción_Escenarios"/>
      <sheetName val="Seleccion_Riesgos"/>
      <sheetName val="Inputs_Proyección"/>
      <sheetName val="Inputs_Plantilla"/>
      <sheetName val="Resultados_Proyección"/>
      <sheetName val="Analisis_Complementario"/>
      <sheetName val="Inicio"/>
      <sheetName val="Menu_Secundario"/>
      <sheetName val="Inputs"/>
      <sheetName val="Tipo_de_Interes_Mercado"/>
      <sheetName val="Renta_Variable"/>
      <sheetName val="Inmuebles"/>
      <sheetName val="Tipo_de_Cambio"/>
      <sheetName val="Spread"/>
      <sheetName val="Concentracion"/>
      <sheetName val="Prima_Contraciclica"/>
      <sheetName val="Primas_Motor"/>
      <sheetName val="Reservas_Motor"/>
      <sheetName val="Primas_Reservas_Hogar"/>
      <sheetName val="Caidas_No_Vida"/>
      <sheetName val="CAT_No_Vida"/>
      <sheetName val="Contraparte"/>
      <sheetName val="Operacional"/>
      <sheetName val="Reputacional"/>
      <sheetName val="Regulatorio"/>
      <sheetName val="Cumplimiento_Normativo"/>
      <sheetName val="Gráfico"/>
      <sheetName val="Agregación Límites"/>
      <sheetName val="Proceso_ORSA"/>
      <sheetName val="Cover"/>
      <sheetName val="P&amp;L"/>
      <sheetName val="MI_Data"/>
      <sheetName val="SCR_Data"/>
      <sheetName val="Inversiones_Data"/>
      <sheetName val="Escenarios"/>
      <sheetName val="EBS_Escenarios"/>
      <sheetName val="Parámetros"/>
      <sheetName val="CE_Sobreescrito"/>
      <sheetName val="EBS_Base Proyección"/>
      <sheetName val="EBS_Base Proyec_Escenarios"/>
      <sheetName val="P&amp;L con scenarios"/>
      <sheetName val="MI_Data Escenarios"/>
      <sheetName val="EC-Aprox.Drivers"/>
      <sheetName val="EC-Modelos Internos"/>
      <sheetName val="EC-PyR-Hogar"/>
      <sheetName val="EC-R.Operacional"/>
      <sheetName val="EC-R.Pilar2"/>
      <sheetName val="MCR"/>
      <sheetName val="Agregación Riesgos"/>
      <sheetName val="EBS_Proyectado"/>
      <sheetName val="EBS_Proyec_Escenarios"/>
      <sheetName val="EBS_Data"/>
      <sheetName val="SCR Proyectado"/>
      <sheetName val="OF"/>
      <sheetName val="Resultados Clave"/>
      <sheetName val="Reverse Stress Test"/>
      <sheetName val="Complementario_OF"/>
      <sheetName val="Complementario_PPTT"/>
      <sheetName val="Complementario_CE"/>
      <sheetName val="Agregación Tolerancias"/>
      <sheetName val="Apetito_Riesgo"/>
      <sheetName val="Hoja_Calculos"/>
      <sheetName val="Hoja_Calculos (2)"/>
      <sheetName val="Herramienta OR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6">
          <cell r="D6">
            <v>3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dimension ref="H1:H24"/>
  <sheetViews>
    <sheetView showGridLines="0" tabSelected="1" zoomScale="120" zoomScaleNormal="120" workbookViewId="0"/>
  </sheetViews>
  <sheetFormatPr baseColWidth="10" defaultColWidth="11.42578125" defaultRowHeight="15.75" x14ac:dyDescent="0.3"/>
  <cols>
    <col min="1" max="6" width="11.42578125" style="74"/>
    <col min="7" max="7" width="13.85546875" style="74" customWidth="1"/>
    <col min="8" max="8" width="31.5703125" style="43" bestFit="1" customWidth="1"/>
    <col min="9" max="16384" width="11.42578125" style="74"/>
  </cols>
  <sheetData>
    <row r="1" spans="8:8" ht="18.75" customHeight="1" x14ac:dyDescent="0.3">
      <c r="H1" s="73" t="s">
        <v>60</v>
      </c>
    </row>
    <row r="2" spans="8:8" x14ac:dyDescent="0.3">
      <c r="H2" s="94"/>
    </row>
    <row r="3" spans="8:8" x14ac:dyDescent="0.3">
      <c r="H3" s="95" t="s">
        <v>115</v>
      </c>
    </row>
    <row r="4" spans="8:8" x14ac:dyDescent="0.3">
      <c r="H4" s="95" t="s">
        <v>58</v>
      </c>
    </row>
    <row r="5" spans="8:8" x14ac:dyDescent="0.3">
      <c r="H5" s="95" t="s">
        <v>61</v>
      </c>
    </row>
    <row r="6" spans="8:8" x14ac:dyDescent="0.3">
      <c r="H6" s="96" t="s">
        <v>30</v>
      </c>
    </row>
    <row r="7" spans="8:8" x14ac:dyDescent="0.3">
      <c r="H7" s="96" t="s">
        <v>31</v>
      </c>
    </row>
    <row r="8" spans="8:8" x14ac:dyDescent="0.3">
      <c r="H8" s="96" t="s">
        <v>32</v>
      </c>
    </row>
    <row r="9" spans="8:8" x14ac:dyDescent="0.3">
      <c r="H9" s="96" t="s">
        <v>2</v>
      </c>
    </row>
    <row r="10" spans="8:8" x14ac:dyDescent="0.3">
      <c r="H10" s="95" t="s">
        <v>59</v>
      </c>
    </row>
    <row r="11" spans="8:8" x14ac:dyDescent="0.3">
      <c r="H11" s="95" t="s">
        <v>113</v>
      </c>
    </row>
    <row r="12" spans="8:8" x14ac:dyDescent="0.3">
      <c r="H12" s="75"/>
    </row>
    <row r="13" spans="8:8" x14ac:dyDescent="0.3">
      <c r="H13" s="75"/>
    </row>
    <row r="14" spans="8:8" x14ac:dyDescent="0.3">
      <c r="H14" s="75"/>
    </row>
    <row r="15" spans="8:8" x14ac:dyDescent="0.3">
      <c r="H15" s="75"/>
    </row>
    <row r="16" spans="8:8" x14ac:dyDescent="0.3">
      <c r="H16" s="75"/>
    </row>
    <row r="17" spans="8:8" x14ac:dyDescent="0.3">
      <c r="H17" s="75"/>
    </row>
    <row r="18" spans="8:8" x14ac:dyDescent="0.3">
      <c r="H18" s="75"/>
    </row>
    <row r="19" spans="8:8" x14ac:dyDescent="0.3">
      <c r="H19" s="75"/>
    </row>
    <row r="20" spans="8:8" x14ac:dyDescent="0.3">
      <c r="H20" s="75"/>
    </row>
    <row r="21" spans="8:8" x14ac:dyDescent="0.3">
      <c r="H21" s="75"/>
    </row>
    <row r="22" spans="8:8" x14ac:dyDescent="0.3">
      <c r="H22" s="35"/>
    </row>
    <row r="23" spans="8:8" x14ac:dyDescent="0.3">
      <c r="H23" s="35"/>
    </row>
    <row r="24" spans="8:8" x14ac:dyDescent="0.3">
      <c r="H24" s="35"/>
    </row>
  </sheetData>
  <hyperlinks>
    <hyperlink ref="H3" location="Balance!A1" display="Balance" xr:uid="{51D99719-9D2D-41E1-8680-5A95A419967E}"/>
    <hyperlink ref="H5" location="'Líneas de negocio'!A1" display="LÍNEAS DE NEGOCIO" xr:uid="{D0475E98-E9F6-4487-BDBF-9D9FD12AB031}"/>
    <hyperlink ref="H6" location="Autos!A1" display="AUTOS" xr:uid="{D89F8443-08B5-4D7C-BF77-363FFCF0272A}"/>
    <hyperlink ref="H7" location="Hogar!A1" display="HOGAR" xr:uid="{7BE6C78D-2F8A-49FE-807C-2817E5469A4A}"/>
    <hyperlink ref="H8" location="Salud!A1" display="SALUD" xr:uid="{B4D27660-0881-4D5B-888F-BDAF2356060E}"/>
    <hyperlink ref="H9" location="Otros!A1" display="OTROS" xr:uid="{3921E373-3821-436F-8513-A2C912DC0FF7}"/>
    <hyperlink ref="H10" location="Inversiones!A1" display="INVERSIONES" xr:uid="{55B8D7FE-7B31-4AC0-907E-8CF4AA1C3DE0}"/>
    <hyperlink ref="H11" location="Solvencia!A1" display="Solvencia" xr:uid="{72458E00-8765-4F79-8667-AF3EBD53AADC}"/>
    <hyperlink ref="H4" location="'P&amp;G'!A1" display="Cuenta de Resultados" xr:uid="{DA93E94B-622D-4724-BD28-3748321CC973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dimension ref="A1:K28"/>
  <sheetViews>
    <sheetView showGridLines="0" zoomScaleNormal="100" workbookViewId="0"/>
  </sheetViews>
  <sheetFormatPr baseColWidth="10" defaultColWidth="11.42578125" defaultRowHeight="13.5" x14ac:dyDescent="0.25"/>
  <cols>
    <col min="1" max="1" width="10.7109375" style="81" customWidth="1"/>
    <col min="2" max="2" width="44.85546875" style="81" bestFit="1" customWidth="1"/>
    <col min="3" max="7" width="13.42578125" style="81" customWidth="1"/>
    <col min="8" max="16384" width="11.42578125" style="81"/>
  </cols>
  <sheetData>
    <row r="1" spans="1:11" ht="16.5" customHeight="1" x14ac:dyDescent="0.25"/>
    <row r="2" spans="1:11" ht="18.75" customHeight="1" thickBot="1" x14ac:dyDescent="0.3">
      <c r="A2" s="97" t="s">
        <v>60</v>
      </c>
      <c r="B2" s="28" t="s">
        <v>97</v>
      </c>
      <c r="C2" s="28"/>
      <c r="D2" s="28"/>
      <c r="E2" s="28"/>
      <c r="F2" s="28"/>
      <c r="G2" s="28"/>
    </row>
    <row r="4" spans="1:11" ht="16.5" customHeight="1" thickBot="1" x14ac:dyDescent="0.3">
      <c r="B4" s="23"/>
      <c r="C4" s="24" t="s">
        <v>62</v>
      </c>
      <c r="D4" s="24" t="s">
        <v>44</v>
      </c>
      <c r="E4" s="24" t="s">
        <v>45</v>
      </c>
      <c r="F4" s="24" t="s">
        <v>129</v>
      </c>
      <c r="G4" s="30" t="s">
        <v>140</v>
      </c>
    </row>
    <row r="5" spans="1:11" x14ac:dyDescent="0.25">
      <c r="B5" s="82" t="s">
        <v>99</v>
      </c>
      <c r="C5" s="83">
        <v>167878</v>
      </c>
      <c r="D5" s="83">
        <v>161007</v>
      </c>
      <c r="E5" s="83">
        <v>161004</v>
      </c>
      <c r="F5" s="83">
        <v>171657</v>
      </c>
      <c r="G5" s="126">
        <v>164822</v>
      </c>
      <c r="I5" s="127"/>
      <c r="J5" s="127"/>
      <c r="K5" s="127"/>
    </row>
    <row r="6" spans="1:11" x14ac:dyDescent="0.25">
      <c r="B6" s="82" t="s">
        <v>100</v>
      </c>
      <c r="C6" s="83">
        <v>94357</v>
      </c>
      <c r="D6" s="83">
        <v>104548</v>
      </c>
      <c r="E6" s="83">
        <v>113510</v>
      </c>
      <c r="F6" s="83">
        <v>132271</v>
      </c>
      <c r="G6" s="126">
        <v>93177</v>
      </c>
    </row>
    <row r="7" spans="1:11" x14ac:dyDescent="0.25">
      <c r="B7" s="82" t="s">
        <v>101</v>
      </c>
      <c r="C7" s="83">
        <v>15833</v>
      </c>
      <c r="D7" s="83">
        <v>15886</v>
      </c>
      <c r="E7" s="83">
        <v>15291</v>
      </c>
      <c r="F7" s="83">
        <v>13086</v>
      </c>
      <c r="G7" s="126">
        <v>10708</v>
      </c>
    </row>
    <row r="8" spans="1:11" x14ac:dyDescent="0.25">
      <c r="B8" s="82" t="s">
        <v>102</v>
      </c>
      <c r="C8" s="83">
        <v>1436</v>
      </c>
      <c r="D8" s="83">
        <v>2233</v>
      </c>
      <c r="E8" s="83">
        <v>2778</v>
      </c>
      <c r="F8" s="83">
        <v>3134</v>
      </c>
      <c r="G8" s="126">
        <v>3733</v>
      </c>
    </row>
    <row r="9" spans="1:11" x14ac:dyDescent="0.25">
      <c r="B9" s="82" t="s">
        <v>103</v>
      </c>
      <c r="C9" s="84">
        <v>-58725</v>
      </c>
      <c r="D9" s="84">
        <v>-62201</v>
      </c>
      <c r="E9" s="84">
        <v>-65218</v>
      </c>
      <c r="F9" s="84">
        <f>F10-SUM(F5:F8)</f>
        <v>-71482</v>
      </c>
      <c r="G9" s="126">
        <f>G10-SUM(G5:G8)</f>
        <v>-57700</v>
      </c>
    </row>
    <row r="10" spans="1:11" x14ac:dyDescent="0.25">
      <c r="B10" s="85" t="s">
        <v>104</v>
      </c>
      <c r="C10" s="86">
        <v>220779</v>
      </c>
      <c r="D10" s="86">
        <v>221473</v>
      </c>
      <c r="E10" s="86">
        <v>227365</v>
      </c>
      <c r="F10" s="86">
        <v>248666</v>
      </c>
      <c r="G10" s="40">
        <v>214740</v>
      </c>
    </row>
    <row r="11" spans="1:11" x14ac:dyDescent="0.25">
      <c r="B11" s="82" t="s">
        <v>105</v>
      </c>
      <c r="C11" s="83">
        <v>24796</v>
      </c>
      <c r="D11" s="83">
        <v>26092</v>
      </c>
      <c r="E11" s="83">
        <v>26935</v>
      </c>
      <c r="F11" s="83">
        <v>27166</v>
      </c>
      <c r="G11" s="126">
        <v>27574</v>
      </c>
    </row>
    <row r="12" spans="1:11" ht="14.25" thickBot="1" x14ac:dyDescent="0.3">
      <c r="B12" s="82" t="s">
        <v>106</v>
      </c>
      <c r="C12" s="84">
        <v>-61394</v>
      </c>
      <c r="D12" s="84">
        <v>-61891</v>
      </c>
      <c r="E12" s="84">
        <v>-63575</v>
      </c>
      <c r="F12" s="84">
        <v>-68958</v>
      </c>
      <c r="G12" s="126">
        <v>-60578</v>
      </c>
    </row>
    <row r="13" spans="1:11" ht="14.25" thickBot="1" x14ac:dyDescent="0.3">
      <c r="B13" s="25" t="s">
        <v>107</v>
      </c>
      <c r="C13" s="26">
        <v>184181</v>
      </c>
      <c r="D13" s="26">
        <v>185674</v>
      </c>
      <c r="E13" s="26">
        <v>190725</v>
      </c>
      <c r="F13" s="26">
        <v>206874</v>
      </c>
      <c r="G13" s="33">
        <v>181735</v>
      </c>
    </row>
    <row r="14" spans="1:11" ht="9" customHeight="1" x14ac:dyDescent="0.25">
      <c r="B14" s="36"/>
      <c r="C14" s="46"/>
      <c r="D14" s="46"/>
      <c r="E14" s="46"/>
      <c r="F14" s="46"/>
      <c r="G14" s="82"/>
    </row>
    <row r="15" spans="1:11" x14ac:dyDescent="0.25">
      <c r="B15" s="82"/>
      <c r="C15" s="82"/>
      <c r="D15" s="82"/>
      <c r="E15" s="82"/>
      <c r="G15" s="119" t="s">
        <v>98</v>
      </c>
    </row>
    <row r="16" spans="1:11" x14ac:dyDescent="0.25">
      <c r="B16" s="82"/>
      <c r="C16" s="82"/>
      <c r="D16" s="82"/>
      <c r="E16" s="82"/>
      <c r="F16" s="82"/>
      <c r="G16" s="82"/>
    </row>
    <row r="17" spans="2:7" x14ac:dyDescent="0.25">
      <c r="B17" s="82"/>
      <c r="C17" s="82"/>
      <c r="D17" s="82"/>
      <c r="E17" s="82"/>
      <c r="F17" s="82"/>
      <c r="G17" s="82"/>
    </row>
    <row r="18" spans="2:7" ht="14.25" thickBot="1" x14ac:dyDescent="0.3">
      <c r="B18" s="23"/>
      <c r="C18" s="24" t="s">
        <v>62</v>
      </c>
      <c r="D18" s="24" t="s">
        <v>44</v>
      </c>
      <c r="E18" s="24" t="s">
        <v>45</v>
      </c>
      <c r="F18" s="24" t="s">
        <v>129</v>
      </c>
      <c r="G18" s="30" t="s">
        <v>140</v>
      </c>
    </row>
    <row r="19" spans="2:7" x14ac:dyDescent="0.25">
      <c r="B19" s="85" t="s">
        <v>110</v>
      </c>
      <c r="C19" s="86">
        <v>82881</v>
      </c>
      <c r="D19" s="86">
        <v>83553</v>
      </c>
      <c r="E19" s="86">
        <v>85826</v>
      </c>
      <c r="F19" s="86">
        <v>93093</v>
      </c>
      <c r="G19" s="40">
        <v>81781</v>
      </c>
    </row>
    <row r="20" spans="2:7" x14ac:dyDescent="0.25">
      <c r="B20" s="85" t="s">
        <v>107</v>
      </c>
      <c r="C20" s="86">
        <f t="shared" ref="C20" si="0">+C13</f>
        <v>184181</v>
      </c>
      <c r="D20" s="86">
        <f>+D13</f>
        <v>185674</v>
      </c>
      <c r="E20" s="86">
        <f>+E13</f>
        <v>190725</v>
      </c>
      <c r="F20" s="86">
        <f>+F13</f>
        <v>206874</v>
      </c>
      <c r="G20" s="130">
        <f>+G13</f>
        <v>181735</v>
      </c>
    </row>
    <row r="21" spans="2:7" x14ac:dyDescent="0.25">
      <c r="B21" s="85"/>
      <c r="C21" s="86"/>
      <c r="D21" s="86"/>
      <c r="E21" s="86"/>
      <c r="F21" s="86"/>
      <c r="G21" s="40"/>
    </row>
    <row r="22" spans="2:7" x14ac:dyDescent="0.25">
      <c r="B22" s="85" t="s">
        <v>108</v>
      </c>
      <c r="C22" s="86">
        <v>385270.20790162636</v>
      </c>
      <c r="D22" s="86">
        <v>391162.2635219369</v>
      </c>
      <c r="E22" s="86">
        <f>526011.113113886-120000</f>
        <v>406011.11311388598</v>
      </c>
      <c r="F22" s="86">
        <v>384082.53742492298</v>
      </c>
      <c r="G22" s="40">
        <v>343593.18095465377</v>
      </c>
    </row>
    <row r="23" spans="2:7" x14ac:dyDescent="0.25">
      <c r="B23" s="91" t="s">
        <v>109</v>
      </c>
      <c r="C23" s="92">
        <v>1</v>
      </c>
      <c r="D23" s="92">
        <v>1</v>
      </c>
      <c r="E23" s="92">
        <v>1</v>
      </c>
      <c r="F23" s="92">
        <v>1</v>
      </c>
      <c r="G23" s="131">
        <v>1</v>
      </c>
    </row>
    <row r="24" spans="2:7" ht="14.25" thickBot="1" x14ac:dyDescent="0.3">
      <c r="B24" s="85"/>
      <c r="C24" s="86"/>
      <c r="D24" s="86"/>
      <c r="E24" s="86"/>
      <c r="F24" s="86"/>
      <c r="G24" s="40"/>
    </row>
    <row r="25" spans="2:7" x14ac:dyDescent="0.25">
      <c r="B25" s="88" t="s">
        <v>112</v>
      </c>
      <c r="C25" s="89">
        <f t="shared" ref="C25" si="1">+C22/C19</f>
        <v>4.6484744139383736</v>
      </c>
      <c r="D25" s="89">
        <f>+D22/D19</f>
        <v>4.6816064476671917</v>
      </c>
      <c r="E25" s="89">
        <f>+E22/E19</f>
        <v>4.7306307309426741</v>
      </c>
      <c r="F25" s="89">
        <f>+F22/F19</f>
        <v>4.1257939632939422</v>
      </c>
      <c r="G25" s="132">
        <f>+G22/G19</f>
        <v>4.2013815061524529</v>
      </c>
    </row>
    <row r="26" spans="2:7" ht="14.25" thickBot="1" x14ac:dyDescent="0.3">
      <c r="B26" s="87" t="s">
        <v>111</v>
      </c>
      <c r="C26" s="90">
        <f>+C22/C13</f>
        <v>2.0918021288929172</v>
      </c>
      <c r="D26" s="90">
        <f>+D22/D13</f>
        <v>2.1067153372143483</v>
      </c>
      <c r="E26" s="90">
        <f>+E22/E13</f>
        <v>2.1287776280712332</v>
      </c>
      <c r="F26" s="90">
        <f>+F22/F13</f>
        <v>1.8566013004288744</v>
      </c>
      <c r="G26" s="133">
        <f>+G22/G13</f>
        <v>1.8906274573123161</v>
      </c>
    </row>
    <row r="27" spans="2:7" ht="9" customHeight="1" x14ac:dyDescent="0.25">
      <c r="B27" s="36"/>
      <c r="C27" s="46"/>
      <c r="D27" s="46"/>
      <c r="E27" s="46"/>
      <c r="F27" s="46"/>
      <c r="G27" s="93"/>
    </row>
    <row r="28" spans="2:7" x14ac:dyDescent="0.25">
      <c r="B28" s="82"/>
      <c r="C28" s="82"/>
      <c r="D28" s="82"/>
      <c r="E28" s="82"/>
      <c r="G28" s="119" t="s">
        <v>98</v>
      </c>
    </row>
  </sheetData>
  <hyperlinks>
    <hyperlink ref="A2" location="'Suplemento financiero&gt;&gt;&gt;&gt;'!A1" display="ÍNDICE" xr:uid="{0EFE9560-D9AE-4834-8196-3D1A1755FDDB}"/>
  </hyperlink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F505-6E42-4774-BBAC-F60733D9F807}">
  <dimension ref="A1:I39"/>
  <sheetViews>
    <sheetView showGridLines="0" zoomScaleNormal="100" workbookViewId="0"/>
  </sheetViews>
  <sheetFormatPr baseColWidth="10" defaultColWidth="11.42578125" defaultRowHeight="15.75" x14ac:dyDescent="0.25"/>
  <cols>
    <col min="1" max="1" width="10.5703125" style="11" customWidth="1"/>
    <col min="2" max="2" width="63.7109375" style="11" customWidth="1"/>
    <col min="3" max="6" width="13.28515625" style="11" customWidth="1"/>
    <col min="7" max="7" width="13.140625" style="11" bestFit="1" customWidth="1"/>
    <col min="8" max="16384" width="11.42578125" style="11"/>
  </cols>
  <sheetData>
    <row r="1" spans="1:7" ht="16.5" customHeight="1" x14ac:dyDescent="0.25">
      <c r="A1" s="10"/>
    </row>
    <row r="2" spans="1:7" ht="18.75" customHeight="1" thickBot="1" x14ac:dyDescent="0.3">
      <c r="A2" s="97" t="s">
        <v>60</v>
      </c>
      <c r="B2" s="28" t="s">
        <v>116</v>
      </c>
      <c r="C2" s="29"/>
      <c r="D2" s="29"/>
      <c r="E2" s="29"/>
      <c r="F2" s="29"/>
      <c r="G2" s="29"/>
    </row>
    <row r="3" spans="1:7" x14ac:dyDescent="0.25">
      <c r="B3" s="12"/>
      <c r="C3" s="12"/>
      <c r="D3" s="12"/>
      <c r="E3" s="12"/>
      <c r="F3" s="12"/>
      <c r="G3" s="12"/>
    </row>
    <row r="4" spans="1:7" ht="16.5" thickBot="1" x14ac:dyDescent="0.3">
      <c r="B4" s="23" t="s">
        <v>11</v>
      </c>
      <c r="C4" s="24" t="s">
        <v>62</v>
      </c>
      <c r="D4" s="24" t="s">
        <v>44</v>
      </c>
      <c r="E4" s="24" t="s">
        <v>45</v>
      </c>
      <c r="F4" s="24" t="s">
        <v>129</v>
      </c>
      <c r="G4" s="30" t="s">
        <v>140</v>
      </c>
    </row>
    <row r="5" spans="1:7" x14ac:dyDescent="0.25">
      <c r="B5" s="16" t="s">
        <v>13</v>
      </c>
      <c r="C5" s="17">
        <v>166776</v>
      </c>
      <c r="D5" s="17">
        <v>144937</v>
      </c>
      <c r="E5" s="17">
        <v>162500</v>
      </c>
      <c r="F5" s="17">
        <v>115788</v>
      </c>
      <c r="G5" s="31">
        <v>84087</v>
      </c>
    </row>
    <row r="6" spans="1:7" x14ac:dyDescent="0.25">
      <c r="B6" s="16" t="s">
        <v>14</v>
      </c>
      <c r="C6" s="17">
        <f>SUM(C7:C8)</f>
        <v>782715</v>
      </c>
      <c r="D6" s="17">
        <f>SUM(D7:D8)</f>
        <v>834498</v>
      </c>
      <c r="E6" s="17">
        <f>SUM(E7:E8)</f>
        <v>917074</v>
      </c>
      <c r="F6" s="17">
        <f>SUM(F7:F8)</f>
        <v>864978</v>
      </c>
      <c r="G6" s="31">
        <f>SUM(G7:G8)</f>
        <v>752025</v>
      </c>
    </row>
    <row r="7" spans="1:7" x14ac:dyDescent="0.25">
      <c r="B7" s="21" t="s">
        <v>0</v>
      </c>
      <c r="C7" s="19">
        <v>88763</v>
      </c>
      <c r="D7" s="19">
        <v>116688</v>
      </c>
      <c r="E7" s="19">
        <v>125855</v>
      </c>
      <c r="F7" s="19">
        <v>153963</v>
      </c>
      <c r="G7" s="32">
        <v>138417</v>
      </c>
    </row>
    <row r="8" spans="1:7" x14ac:dyDescent="0.25">
      <c r="B8" s="21" t="s">
        <v>1</v>
      </c>
      <c r="C8" s="19">
        <v>693952</v>
      </c>
      <c r="D8" s="19">
        <v>717810</v>
      </c>
      <c r="E8" s="19">
        <v>791219</v>
      </c>
      <c r="F8" s="19">
        <v>711015</v>
      </c>
      <c r="G8" s="32">
        <v>613608</v>
      </c>
    </row>
    <row r="9" spans="1:7" x14ac:dyDescent="0.25">
      <c r="B9" s="16" t="s">
        <v>15</v>
      </c>
      <c r="C9" s="17">
        <v>115951</v>
      </c>
      <c r="D9" s="17">
        <v>106760</v>
      </c>
      <c r="E9" s="17">
        <v>110373</v>
      </c>
      <c r="F9" s="17">
        <v>120615</v>
      </c>
      <c r="G9" s="31">
        <v>120266</v>
      </c>
    </row>
    <row r="10" spans="1:7" x14ac:dyDescent="0.25">
      <c r="B10" s="16" t="s">
        <v>16</v>
      </c>
      <c r="C10" s="17">
        <v>0</v>
      </c>
      <c r="D10" s="17">
        <v>0</v>
      </c>
      <c r="E10" s="17">
        <v>0</v>
      </c>
      <c r="F10" s="17">
        <v>0</v>
      </c>
      <c r="G10" s="31">
        <v>7675</v>
      </c>
    </row>
    <row r="11" spans="1:7" x14ac:dyDescent="0.25">
      <c r="B11" s="16" t="s">
        <v>17</v>
      </c>
      <c r="C11" s="17">
        <v>7318</v>
      </c>
      <c r="D11" s="17">
        <v>9517</v>
      </c>
      <c r="E11" s="17">
        <v>12477</v>
      </c>
      <c r="F11" s="17">
        <v>20153</v>
      </c>
      <c r="G11" s="31">
        <v>22101</v>
      </c>
    </row>
    <row r="12" spans="1:7" x14ac:dyDescent="0.25">
      <c r="B12" s="16" t="s">
        <v>18</v>
      </c>
      <c r="C12" s="17">
        <f t="shared" ref="C12:F12" si="0">SUM(C13:C14)</f>
        <v>110844</v>
      </c>
      <c r="D12" s="17">
        <f t="shared" si="0"/>
        <v>114588</v>
      </c>
      <c r="E12" s="17">
        <f t="shared" si="0"/>
        <v>111282</v>
      </c>
      <c r="F12" s="17">
        <f t="shared" si="0"/>
        <v>110721</v>
      </c>
      <c r="G12" s="31">
        <f t="shared" ref="G12" si="1">SUM(G13:G14)</f>
        <v>109038</v>
      </c>
    </row>
    <row r="13" spans="1:7" x14ac:dyDescent="0.25">
      <c r="B13" s="21" t="s">
        <v>5</v>
      </c>
      <c r="C13" s="19">
        <v>43386</v>
      </c>
      <c r="D13" s="19">
        <v>47918</v>
      </c>
      <c r="E13" s="19">
        <v>45334</v>
      </c>
      <c r="F13" s="19">
        <v>45264</v>
      </c>
      <c r="G13" s="32">
        <v>44166</v>
      </c>
    </row>
    <row r="14" spans="1:7" x14ac:dyDescent="0.25">
      <c r="B14" s="21" t="s">
        <v>6</v>
      </c>
      <c r="C14" s="19">
        <v>67458</v>
      </c>
      <c r="D14" s="19">
        <v>66670</v>
      </c>
      <c r="E14" s="19">
        <v>65948</v>
      </c>
      <c r="F14" s="19">
        <v>65457</v>
      </c>
      <c r="G14" s="32">
        <v>64872</v>
      </c>
    </row>
    <row r="15" spans="1:7" x14ac:dyDescent="0.25">
      <c r="B15" s="16" t="s">
        <v>19</v>
      </c>
      <c r="C15" s="17">
        <v>7593</v>
      </c>
      <c r="D15" s="17">
        <v>11845</v>
      </c>
      <c r="E15" s="17">
        <v>12688</v>
      </c>
      <c r="F15" s="17">
        <v>14121</v>
      </c>
      <c r="G15" s="31">
        <v>14310</v>
      </c>
    </row>
    <row r="16" spans="1:7" ht="16.5" thickBot="1" x14ac:dyDescent="0.3">
      <c r="B16" s="16" t="s">
        <v>20</v>
      </c>
      <c r="C16" s="17">
        <v>109552</v>
      </c>
      <c r="D16" s="17">
        <v>114481</v>
      </c>
      <c r="E16" s="17">
        <v>110139</v>
      </c>
      <c r="F16" s="17">
        <v>122102</v>
      </c>
      <c r="G16" s="31">
        <v>133335</v>
      </c>
    </row>
    <row r="17" spans="2:9" ht="16.5" thickBot="1" x14ac:dyDescent="0.3">
      <c r="B17" s="25" t="s">
        <v>67</v>
      </c>
      <c r="C17" s="26">
        <f>SUM(C5,C6,C9,C11,C12,C15,C16)</f>
        <v>1300749</v>
      </c>
      <c r="D17" s="26">
        <f>SUM(D5,D6,D9,D11,D12,D15,D16)</f>
        <v>1336626</v>
      </c>
      <c r="E17" s="26">
        <f>SUM(E5,E6,E9,E11,E12,E15,E16)</f>
        <v>1436533</v>
      </c>
      <c r="F17" s="26">
        <f>SUM(F5,F6,F9,F11,F12,F15,F16)</f>
        <v>1368478</v>
      </c>
      <c r="G17" s="33">
        <f>SUM(G5,G6,G9,G11,G12,G15,G16,G10)</f>
        <v>1242837</v>
      </c>
    </row>
    <row r="18" spans="2:9" s="5" customFormat="1" ht="9" customHeight="1" x14ac:dyDescent="0.25">
      <c r="B18" s="36"/>
      <c r="C18" s="63"/>
      <c r="D18" s="63"/>
      <c r="E18" s="63"/>
      <c r="F18" s="63"/>
      <c r="G18" s="63"/>
      <c r="H18" s="63"/>
      <c r="I18" s="64"/>
    </row>
    <row r="19" spans="2:9" s="5" customFormat="1" ht="15" x14ac:dyDescent="0.25">
      <c r="B19" s="38"/>
      <c r="C19" s="65"/>
      <c r="D19" s="65"/>
      <c r="E19" s="65"/>
      <c r="G19" s="45" t="s">
        <v>98</v>
      </c>
    </row>
    <row r="20" spans="2:9" x14ac:dyDescent="0.25">
      <c r="B20" s="13"/>
      <c r="C20" s="14"/>
      <c r="D20" s="14"/>
      <c r="E20" s="14"/>
      <c r="F20" s="14"/>
      <c r="G20" s="14"/>
    </row>
    <row r="22" spans="2:9" ht="16.5" thickBot="1" x14ac:dyDescent="0.3">
      <c r="B22" s="23" t="s">
        <v>12</v>
      </c>
      <c r="C22" s="24" t="s">
        <v>62</v>
      </c>
      <c r="D22" s="24" t="s">
        <v>44</v>
      </c>
      <c r="E22" s="24" t="s">
        <v>45</v>
      </c>
      <c r="F22" s="24" t="s">
        <v>129</v>
      </c>
      <c r="G22" s="30" t="s">
        <v>140</v>
      </c>
    </row>
    <row r="23" spans="2:9" x14ac:dyDescent="0.25">
      <c r="B23" s="16" t="s">
        <v>21</v>
      </c>
      <c r="C23" s="17">
        <v>211889</v>
      </c>
      <c r="D23" s="17">
        <v>207608</v>
      </c>
      <c r="E23" s="17">
        <v>174445</v>
      </c>
      <c r="F23" s="17">
        <v>175406</v>
      </c>
      <c r="G23" s="31">
        <v>109261</v>
      </c>
    </row>
    <row r="24" spans="2:9" x14ac:dyDescent="0.25">
      <c r="B24" s="16" t="s">
        <v>16</v>
      </c>
      <c r="C24" s="17">
        <v>3385</v>
      </c>
      <c r="D24" s="17">
        <v>13584</v>
      </c>
      <c r="E24" s="17">
        <v>15167</v>
      </c>
      <c r="F24" s="17">
        <v>9447</v>
      </c>
      <c r="G24" s="31">
        <v>0</v>
      </c>
    </row>
    <row r="25" spans="2:9" x14ac:dyDescent="0.25">
      <c r="B25" s="16" t="s">
        <v>22</v>
      </c>
      <c r="C25" s="17">
        <f>SUM(C26:C28)</f>
        <v>725891</v>
      </c>
      <c r="D25" s="17">
        <f>SUM(D26:D28)</f>
        <v>725860</v>
      </c>
      <c r="E25" s="17">
        <f>SUM(E26:E28)</f>
        <v>716491</v>
      </c>
      <c r="F25" s="17">
        <f>SUM(F26:F28)</f>
        <v>738158</v>
      </c>
      <c r="G25" s="31">
        <f>SUM(G26:G28)</f>
        <v>765251</v>
      </c>
    </row>
    <row r="26" spans="2:9" x14ac:dyDescent="0.25">
      <c r="B26" s="21" t="s">
        <v>3</v>
      </c>
      <c r="C26" s="19">
        <v>428118</v>
      </c>
      <c r="D26" s="19">
        <v>443115</v>
      </c>
      <c r="E26" s="19">
        <v>446423</v>
      </c>
      <c r="F26" s="19">
        <v>449740</v>
      </c>
      <c r="G26" s="32">
        <v>471585</v>
      </c>
    </row>
    <row r="27" spans="2:9" x14ac:dyDescent="0.25">
      <c r="B27" s="21" t="s">
        <v>7</v>
      </c>
      <c r="C27" s="19">
        <v>0</v>
      </c>
      <c r="D27" s="19">
        <v>6115</v>
      </c>
      <c r="E27" s="19">
        <v>4622</v>
      </c>
      <c r="F27" s="19">
        <v>3280</v>
      </c>
      <c r="G27" s="32">
        <v>3280</v>
      </c>
    </row>
    <row r="28" spans="2:9" x14ac:dyDescent="0.25">
      <c r="B28" s="21" t="s">
        <v>4</v>
      </c>
      <c r="C28" s="19">
        <v>297773</v>
      </c>
      <c r="D28" s="19">
        <v>276630</v>
      </c>
      <c r="E28" s="19">
        <v>265446</v>
      </c>
      <c r="F28" s="19">
        <v>285138</v>
      </c>
      <c r="G28" s="32">
        <v>290386</v>
      </c>
    </row>
    <row r="29" spans="2:9" x14ac:dyDescent="0.25">
      <c r="B29" s="16" t="s">
        <v>23</v>
      </c>
      <c r="C29" s="17">
        <v>24652</v>
      </c>
      <c r="D29" s="17">
        <v>22816</v>
      </c>
      <c r="E29" s="17">
        <v>16849</v>
      </c>
      <c r="F29" s="17">
        <v>22133</v>
      </c>
      <c r="G29" s="31">
        <v>25432</v>
      </c>
    </row>
    <row r="30" spans="2:9" ht="16.5" thickBot="1" x14ac:dyDescent="0.3">
      <c r="B30" s="16" t="s">
        <v>96</v>
      </c>
      <c r="C30" s="17">
        <v>46728</v>
      </c>
      <c r="D30" s="17">
        <v>41698</v>
      </c>
      <c r="E30" s="17">
        <v>46222</v>
      </c>
      <c r="F30" s="17">
        <v>45059</v>
      </c>
      <c r="G30" s="31">
        <v>45435</v>
      </c>
    </row>
    <row r="31" spans="2:9" ht="16.5" thickBot="1" x14ac:dyDescent="0.3">
      <c r="B31" s="25" t="s">
        <v>8</v>
      </c>
      <c r="C31" s="27">
        <f t="shared" ref="C31:D31" si="2">SUM(C30,C29,C25,C24,C23)</f>
        <v>1012545</v>
      </c>
      <c r="D31" s="27">
        <f t="shared" si="2"/>
        <v>1011566</v>
      </c>
      <c r="E31" s="27">
        <f>SUM(E30,E29,E25,E24,E23)</f>
        <v>969174</v>
      </c>
      <c r="F31" s="27">
        <f t="shared" ref="F31:G31" si="3">SUM(F30,F29,F25,F24,F23)</f>
        <v>990203</v>
      </c>
      <c r="G31" s="34">
        <f t="shared" si="3"/>
        <v>945379</v>
      </c>
    </row>
    <row r="32" spans="2:9" x14ac:dyDescent="0.25">
      <c r="B32" s="18" t="s">
        <v>94</v>
      </c>
      <c r="C32" s="19">
        <v>273634</v>
      </c>
      <c r="D32" s="19">
        <v>287881</v>
      </c>
      <c r="E32" s="19">
        <v>422727</v>
      </c>
      <c r="F32" s="19">
        <v>334909</v>
      </c>
      <c r="G32" s="32">
        <v>327566</v>
      </c>
    </row>
    <row r="33" spans="2:9" ht="16.5" thickBot="1" x14ac:dyDescent="0.3">
      <c r="B33" s="18" t="s">
        <v>95</v>
      </c>
      <c r="C33" s="19">
        <v>14570</v>
      </c>
      <c r="D33" s="19">
        <v>37179</v>
      </c>
      <c r="E33" s="19">
        <v>44632</v>
      </c>
      <c r="F33" s="19">
        <v>43366</v>
      </c>
      <c r="G33" s="32">
        <v>-30108</v>
      </c>
    </row>
    <row r="34" spans="2:9" ht="16.5" thickBot="1" x14ac:dyDescent="0.3">
      <c r="B34" s="25" t="s">
        <v>9</v>
      </c>
      <c r="C34" s="27">
        <f t="shared" ref="C34:D34" si="4">SUM(C32:C33)</f>
        <v>288204</v>
      </c>
      <c r="D34" s="27">
        <f t="shared" si="4"/>
        <v>325060</v>
      </c>
      <c r="E34" s="27">
        <f>SUM(E32:E33)</f>
        <v>467359</v>
      </c>
      <c r="F34" s="27">
        <f t="shared" ref="F34:G34" si="5">SUM(F32:F33)</f>
        <v>378275</v>
      </c>
      <c r="G34" s="34">
        <f t="shared" si="5"/>
        <v>297458</v>
      </c>
    </row>
    <row r="35" spans="2:9" ht="16.5" thickBot="1" x14ac:dyDescent="0.3">
      <c r="B35" s="25" t="s">
        <v>10</v>
      </c>
      <c r="C35" s="27">
        <f>C34+C31</f>
        <v>1300749</v>
      </c>
      <c r="D35" s="27">
        <f>D34+D31</f>
        <v>1336626</v>
      </c>
      <c r="E35" s="27">
        <f>E34+E31</f>
        <v>1436533</v>
      </c>
      <c r="F35" s="27">
        <f>F34+F31</f>
        <v>1368478</v>
      </c>
      <c r="G35" s="34">
        <f>G34+G31</f>
        <v>1242837</v>
      </c>
    </row>
    <row r="36" spans="2:9" s="5" customFormat="1" ht="9" customHeight="1" x14ac:dyDescent="0.25">
      <c r="B36" s="36"/>
      <c r="C36" s="63"/>
      <c r="D36" s="63"/>
      <c r="E36" s="63"/>
      <c r="F36" s="63"/>
      <c r="G36" s="63"/>
      <c r="H36" s="63"/>
      <c r="I36" s="64"/>
    </row>
    <row r="37" spans="2:9" s="5" customFormat="1" ht="15" x14ac:dyDescent="0.25">
      <c r="B37" s="38"/>
      <c r="C37" s="65"/>
      <c r="D37" s="65"/>
      <c r="E37" s="65"/>
      <c r="G37" s="45" t="s">
        <v>98</v>
      </c>
    </row>
    <row r="38" spans="2:9" x14ac:dyDescent="0.25">
      <c r="B38" s="13"/>
      <c r="C38" s="14"/>
      <c r="D38" s="14"/>
      <c r="E38" s="14"/>
      <c r="F38" s="14"/>
      <c r="G38" s="14"/>
    </row>
    <row r="39" spans="2:9" x14ac:dyDescent="0.25">
      <c r="C39" s="15" t="str">
        <f>IF(ROUND(C35,5)=ROUND(C17,5),"OK","NOT OK")</f>
        <v>OK</v>
      </c>
      <c r="D39" s="15" t="str">
        <f t="shared" ref="D39:G39" si="6">IF(ROUND(D35,5)=ROUND(D17,5),"OK","NOT OK")</f>
        <v>OK</v>
      </c>
      <c r="E39" s="15" t="str">
        <f t="shared" si="6"/>
        <v>OK</v>
      </c>
      <c r="F39" s="15" t="str">
        <f t="shared" si="6"/>
        <v>OK</v>
      </c>
      <c r="G39" s="15" t="str">
        <f t="shared" si="6"/>
        <v>OK</v>
      </c>
    </row>
  </sheetData>
  <conditionalFormatting sqref="F39">
    <cfRule type="cellIs" dxfId="13" priority="27" operator="equal">
      <formula>"NOT OK"</formula>
    </cfRule>
    <cfRule type="cellIs" dxfId="12" priority="28" operator="equal">
      <formula>"OK"</formula>
    </cfRule>
  </conditionalFormatting>
  <conditionalFormatting sqref="C39">
    <cfRule type="cellIs" dxfId="11" priority="21" operator="equal">
      <formula>"NOT OK"</formula>
    </cfRule>
    <cfRule type="cellIs" dxfId="10" priority="22" operator="equal">
      <formula>"OK"</formula>
    </cfRule>
  </conditionalFormatting>
  <conditionalFormatting sqref="D39">
    <cfRule type="cellIs" dxfId="9" priority="13" operator="equal">
      <formula>"NOT OK"</formula>
    </cfRule>
    <cfRule type="cellIs" dxfId="8" priority="14" operator="equal">
      <formula>"OK"</formula>
    </cfRule>
  </conditionalFormatting>
  <conditionalFormatting sqref="E39">
    <cfRule type="cellIs" dxfId="7" priority="11" operator="equal">
      <formula>"NOT OK"</formula>
    </cfRule>
    <cfRule type="cellIs" dxfId="6" priority="12" operator="equal">
      <formula>"OK"</formula>
    </cfRule>
  </conditionalFormatting>
  <conditionalFormatting sqref="G39">
    <cfRule type="cellIs" dxfId="5" priority="3" operator="equal">
      <formula>"NOT OK"</formula>
    </cfRule>
    <cfRule type="cellIs" dxfId="4" priority="4" operator="equal">
      <formula>"OK"</formula>
    </cfRule>
  </conditionalFormatting>
  <conditionalFormatting sqref="F39">
    <cfRule type="cellIs" dxfId="3" priority="5" operator="equal">
      <formula>"NOT OK"</formula>
    </cfRule>
    <cfRule type="cellIs" dxfId="2" priority="6" operator="equal">
      <formula>"OK"</formula>
    </cfRule>
  </conditionalFormatting>
  <conditionalFormatting sqref="G39">
    <cfRule type="cellIs" dxfId="1" priority="1" operator="equal">
      <formula>"NOT OK"</formula>
    </cfRule>
    <cfRule type="cellIs" dxfId="0" priority="2" operator="equal">
      <formula>"OK"</formula>
    </cfRule>
  </conditionalFormatting>
  <hyperlinks>
    <hyperlink ref="A2" location="'Suplemento financiero&gt;&gt;&gt;&gt;'!A1" display="ÍNDICE" xr:uid="{EAE12798-063E-4B7F-BD9D-0865C96A1E21}"/>
  </hyperlinks>
  <pageMargins left="0.7" right="0.7" top="0.75" bottom="0.75" header="0.3" footer="0.3"/>
  <pageSetup paperSize="9" scale="63" orientation="landscape" r:id="rId1"/>
  <ignoredErrors>
    <ignoredError sqref="C12:E12 C25:E25 C6:E6 C7:D7 C8:D8 C9:D9 C11:D11 F6:G6 F12:G12 F17:F18 F25:G25 F20:F21 G18:G2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dimension ref="A1:Y29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0.7109375" style="1" customWidth="1"/>
    <col min="2" max="2" width="53" style="1" customWidth="1"/>
    <col min="3" max="3" width="13.28515625" style="1" customWidth="1"/>
    <col min="4" max="4" width="13.28515625" style="1" hidden="1" customWidth="1" outlineLevel="1"/>
    <col min="5" max="5" width="13.28515625" style="1" customWidth="1" collapsed="1"/>
    <col min="6" max="7" width="13.28515625" style="1" hidden="1" customWidth="1" outlineLevel="1"/>
    <col min="8" max="8" width="13.28515625" style="1" customWidth="1" collapsed="1"/>
    <col min="9" max="10" width="13.28515625" style="1" hidden="1" customWidth="1" outlineLevel="1"/>
    <col min="11" max="11" width="13.28515625" style="1" customWidth="1" collapsed="1"/>
    <col min="12" max="12" width="13.28515625" style="1" customWidth="1"/>
    <col min="13" max="14" width="13.28515625" style="1" hidden="1" customWidth="1" outlineLevel="1"/>
    <col min="15" max="15" width="13.28515625" style="1" customWidth="1" collapsed="1"/>
    <col min="16" max="16" width="3" style="1" customWidth="1"/>
    <col min="17" max="16384" width="11.42578125" style="1"/>
  </cols>
  <sheetData>
    <row r="1" spans="1:25" ht="16.5" customHeight="1" x14ac:dyDescent="0.25"/>
    <row r="2" spans="1:25" ht="18.75" customHeight="1" thickBot="1" x14ac:dyDescent="0.3">
      <c r="A2" s="97" t="s">
        <v>60</v>
      </c>
      <c r="B2" s="28" t="s">
        <v>117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Q2" s="28" t="s">
        <v>126</v>
      </c>
      <c r="R2" s="28"/>
      <c r="S2" s="28"/>
      <c r="T2" s="28"/>
      <c r="U2" s="28"/>
      <c r="V2" s="28"/>
      <c r="W2" s="28"/>
      <c r="X2" s="28"/>
      <c r="Y2" s="28"/>
    </row>
    <row r="3" spans="1:25" ht="15.75" x14ac:dyDescent="0.25">
      <c r="A3" s="35"/>
      <c r="B3" s="36"/>
      <c r="C3" s="37"/>
      <c r="D3" s="37"/>
      <c r="E3" s="36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25" ht="16.5" thickBot="1" x14ac:dyDescent="0.3">
      <c r="A4" s="35"/>
      <c r="B4" s="41"/>
      <c r="C4" s="24" t="s">
        <v>62</v>
      </c>
      <c r="D4" s="24" t="s">
        <v>122</v>
      </c>
      <c r="E4" s="24" t="s">
        <v>44</v>
      </c>
      <c r="F4" s="24" t="s">
        <v>123</v>
      </c>
      <c r="G4" s="24" t="s">
        <v>120</v>
      </c>
      <c r="H4" s="24" t="s">
        <v>45</v>
      </c>
      <c r="I4" s="24" t="s">
        <v>133</v>
      </c>
      <c r="J4" s="24" t="s">
        <v>121</v>
      </c>
      <c r="K4" s="24" t="s">
        <v>119</v>
      </c>
      <c r="L4" s="24" t="s">
        <v>129</v>
      </c>
      <c r="M4" s="24" t="s">
        <v>136</v>
      </c>
      <c r="N4" s="24" t="s">
        <v>138</v>
      </c>
      <c r="O4" s="30" t="s">
        <v>140</v>
      </c>
      <c r="Q4" s="24" t="s">
        <v>125</v>
      </c>
      <c r="R4" s="24" t="s">
        <v>130</v>
      </c>
      <c r="S4" s="24" t="s">
        <v>134</v>
      </c>
      <c r="T4" s="24" t="s">
        <v>135</v>
      </c>
      <c r="U4" s="24" t="s">
        <v>124</v>
      </c>
      <c r="V4" s="24" t="s">
        <v>131</v>
      </c>
      <c r="W4" s="24" t="s">
        <v>137</v>
      </c>
      <c r="X4" s="24" t="s">
        <v>139</v>
      </c>
      <c r="Y4" s="30" t="s">
        <v>141</v>
      </c>
    </row>
    <row r="5" spans="1:25" ht="15.75" x14ac:dyDescent="0.25">
      <c r="A5" s="35"/>
      <c r="B5" s="36" t="s">
        <v>26</v>
      </c>
      <c r="C5" s="20">
        <v>853119</v>
      </c>
      <c r="D5" s="20">
        <v>671237.88711999997</v>
      </c>
      <c r="E5" s="20">
        <v>891295</v>
      </c>
      <c r="F5" s="20">
        <v>451910</v>
      </c>
      <c r="G5" s="20">
        <v>675056.76400999993</v>
      </c>
      <c r="H5" s="20">
        <v>898614</v>
      </c>
      <c r="I5" s="20">
        <v>224068</v>
      </c>
      <c r="J5" s="20">
        <v>456465</v>
      </c>
      <c r="K5" s="20">
        <v>682637.5491399999</v>
      </c>
      <c r="L5" s="20">
        <v>907189</v>
      </c>
      <c r="M5" s="20">
        <v>232005</v>
      </c>
      <c r="N5" s="20">
        <v>474789</v>
      </c>
      <c r="O5" s="40">
        <v>710701</v>
      </c>
      <c r="Q5" s="20">
        <f t="shared" ref="Q5:Q18" si="0">G5-F5</f>
        <v>223146.76400999993</v>
      </c>
      <c r="R5" s="20">
        <f t="shared" ref="R5:R18" si="1">H5-G5</f>
        <v>223557.23599000007</v>
      </c>
      <c r="S5" s="20">
        <f>I5</f>
        <v>224068</v>
      </c>
      <c r="T5" s="20">
        <f>J5-I5</f>
        <v>232397</v>
      </c>
      <c r="U5" s="20">
        <f>K5-J5</f>
        <v>226172.5491399999</v>
      </c>
      <c r="V5" s="20">
        <f>L5-K5</f>
        <v>224551.4508600001</v>
      </c>
      <c r="W5" s="20">
        <f t="shared" ref="W5:W17" si="2">M5</f>
        <v>232005</v>
      </c>
      <c r="X5" s="20">
        <f>N5-M5</f>
        <v>242784</v>
      </c>
      <c r="Y5" s="40">
        <f>O5-N5</f>
        <v>235912</v>
      </c>
    </row>
    <row r="6" spans="1:25" ht="15.75" x14ac:dyDescent="0.25">
      <c r="A6" s="35"/>
      <c r="B6" s="36" t="s">
        <v>69</v>
      </c>
      <c r="C6" s="20">
        <v>816289</v>
      </c>
      <c r="D6" s="20">
        <v>641351.88182999962</v>
      </c>
      <c r="E6" s="20">
        <v>854762</v>
      </c>
      <c r="F6" s="20">
        <v>434400</v>
      </c>
      <c r="G6" s="20">
        <v>654226.95956999995</v>
      </c>
      <c r="H6" s="20">
        <v>878177</v>
      </c>
      <c r="I6" s="20">
        <v>216386</v>
      </c>
      <c r="J6" s="20">
        <v>435993</v>
      </c>
      <c r="K6" s="20">
        <v>658532.16795000026</v>
      </c>
      <c r="L6" s="20">
        <v>882728</v>
      </c>
      <c r="M6" s="20">
        <v>218616</v>
      </c>
      <c r="N6" s="20">
        <v>441739</v>
      </c>
      <c r="O6" s="40">
        <v>669797</v>
      </c>
      <c r="Q6" s="20">
        <f t="shared" si="0"/>
        <v>219826.95956999995</v>
      </c>
      <c r="R6" s="20">
        <f t="shared" si="1"/>
        <v>223950.04043000005</v>
      </c>
      <c r="S6" s="20">
        <f t="shared" ref="S6:S18" si="3">I6</f>
        <v>216386</v>
      </c>
      <c r="T6" s="20">
        <f t="shared" ref="T6:T18" si="4">J6-I6</f>
        <v>219607</v>
      </c>
      <c r="U6" s="20">
        <f t="shared" ref="U6:U18" si="5">K6-J6</f>
        <v>222539.16795000026</v>
      </c>
      <c r="V6" s="20">
        <f t="shared" ref="V6:V17" si="6">L6-K6</f>
        <v>224195.83204999974</v>
      </c>
      <c r="W6" s="20">
        <f t="shared" si="2"/>
        <v>218616</v>
      </c>
      <c r="X6" s="20">
        <f t="shared" ref="X6:X18" si="7">N6-M6</f>
        <v>223123</v>
      </c>
      <c r="Y6" s="40">
        <f>O6-N6</f>
        <v>228058</v>
      </c>
    </row>
    <row r="7" spans="1:25" ht="15.75" x14ac:dyDescent="0.25">
      <c r="A7" s="35"/>
      <c r="B7" s="80" t="s">
        <v>34</v>
      </c>
      <c r="C7" s="39">
        <v>-528029</v>
      </c>
      <c r="D7" s="39">
        <v>-434879.50449328037</v>
      </c>
      <c r="E7" s="39">
        <v>-580987</v>
      </c>
      <c r="F7" s="39">
        <v>-279624</v>
      </c>
      <c r="G7" s="39">
        <v>-404121.66815101047</v>
      </c>
      <c r="H7" s="39">
        <v>-540064</v>
      </c>
      <c r="I7" s="39">
        <v>-142364</v>
      </c>
      <c r="J7" s="39">
        <v>-284885</v>
      </c>
      <c r="K7" s="39">
        <v>-434205.32618606143</v>
      </c>
      <c r="L7" s="39">
        <v>-597820</v>
      </c>
      <c r="M7" s="39">
        <v>-151164</v>
      </c>
      <c r="N7" s="39">
        <v>-310218</v>
      </c>
      <c r="O7" s="126">
        <v>-487814</v>
      </c>
      <c r="Q7" s="39">
        <f t="shared" si="0"/>
        <v>-124497.66815101047</v>
      </c>
      <c r="R7" s="39">
        <f t="shared" si="1"/>
        <v>-135942.33184898953</v>
      </c>
      <c r="S7" s="39">
        <f t="shared" si="3"/>
        <v>-142364</v>
      </c>
      <c r="T7" s="39">
        <f t="shared" si="4"/>
        <v>-142521</v>
      </c>
      <c r="U7" s="39">
        <f t="shared" si="5"/>
        <v>-149320.32618606143</v>
      </c>
      <c r="V7" s="39">
        <f t="shared" si="6"/>
        <v>-163614.67381393857</v>
      </c>
      <c r="W7" s="39">
        <f>M7</f>
        <v>-151164</v>
      </c>
      <c r="X7" s="39">
        <f t="shared" si="7"/>
        <v>-159054</v>
      </c>
      <c r="Y7" s="126">
        <f t="shared" ref="Y7:Y18" si="8">O7-N7</f>
        <v>-177596</v>
      </c>
    </row>
    <row r="8" spans="1:25" ht="15.75" x14ac:dyDescent="0.25">
      <c r="A8" s="35"/>
      <c r="B8" s="80" t="s">
        <v>35</v>
      </c>
      <c r="C8" s="39">
        <v>-196176</v>
      </c>
      <c r="D8" s="39">
        <v>-149071.66064898294</v>
      </c>
      <c r="E8" s="39">
        <v>-199919</v>
      </c>
      <c r="F8" s="39">
        <v>-101365</v>
      </c>
      <c r="G8" s="39">
        <v>-154592.63530112992</v>
      </c>
      <c r="H8" s="39">
        <v>-209603</v>
      </c>
      <c r="I8" s="39">
        <v>-46564</v>
      </c>
      <c r="J8" s="39">
        <v>-97485</v>
      </c>
      <c r="K8" s="39">
        <v>-149806.46006821495</v>
      </c>
      <c r="L8" s="39">
        <v>-203458</v>
      </c>
      <c r="M8" s="39">
        <v>-45654</v>
      </c>
      <c r="N8" s="39">
        <v>-94279</v>
      </c>
      <c r="O8" s="126">
        <v>-146456</v>
      </c>
      <c r="Q8" s="39">
        <f t="shared" si="0"/>
        <v>-53227.635301129922</v>
      </c>
      <c r="R8" s="39">
        <f t="shared" si="1"/>
        <v>-55010.364698870078</v>
      </c>
      <c r="S8" s="39">
        <f t="shared" si="3"/>
        <v>-46564</v>
      </c>
      <c r="T8" s="39">
        <f>J8-I8</f>
        <v>-50921</v>
      </c>
      <c r="U8" s="39">
        <f t="shared" si="5"/>
        <v>-52321.460068214947</v>
      </c>
      <c r="V8" s="39">
        <f t="shared" si="6"/>
        <v>-53651.539931785053</v>
      </c>
      <c r="W8" s="39">
        <f t="shared" si="2"/>
        <v>-45654</v>
      </c>
      <c r="X8" s="39">
        <f t="shared" si="7"/>
        <v>-48625</v>
      </c>
      <c r="Y8" s="126">
        <f t="shared" si="8"/>
        <v>-52177</v>
      </c>
    </row>
    <row r="9" spans="1:25" ht="15.75" x14ac:dyDescent="0.25">
      <c r="A9" s="35"/>
      <c r="B9" s="80" t="s">
        <v>36</v>
      </c>
      <c r="C9" s="39">
        <v>25728</v>
      </c>
      <c r="D9" s="39">
        <v>23267.081610000001</v>
      </c>
      <c r="E9" s="39">
        <v>29794</v>
      </c>
      <c r="F9" s="39">
        <v>8623</v>
      </c>
      <c r="G9" s="39">
        <v>14051.203730000003</v>
      </c>
      <c r="H9" s="39">
        <v>17429</v>
      </c>
      <c r="I9" s="39">
        <v>4086</v>
      </c>
      <c r="J9" s="39">
        <v>9516</v>
      </c>
      <c r="K9" s="39">
        <v>15089.09052</v>
      </c>
      <c r="L9" s="39">
        <v>22185</v>
      </c>
      <c r="M9" s="39">
        <v>2310</v>
      </c>
      <c r="N9" s="39">
        <v>6809</v>
      </c>
      <c r="O9" s="126">
        <v>11920</v>
      </c>
      <c r="Q9" s="39">
        <f t="shared" si="0"/>
        <v>5428.2037300000029</v>
      </c>
      <c r="R9" s="39">
        <f t="shared" si="1"/>
        <v>3377.7962699999971</v>
      </c>
      <c r="S9" s="39">
        <f t="shared" si="3"/>
        <v>4086</v>
      </c>
      <c r="T9" s="39">
        <f t="shared" si="4"/>
        <v>5430</v>
      </c>
      <c r="U9" s="39">
        <f t="shared" si="5"/>
        <v>5573.0905199999997</v>
      </c>
      <c r="V9" s="39">
        <f t="shared" si="6"/>
        <v>7095.9094800000003</v>
      </c>
      <c r="W9" s="39">
        <f t="shared" si="2"/>
        <v>2310</v>
      </c>
      <c r="X9" s="39">
        <f t="shared" si="7"/>
        <v>4499</v>
      </c>
      <c r="Y9" s="126">
        <f t="shared" si="8"/>
        <v>5111</v>
      </c>
    </row>
    <row r="10" spans="1:25" ht="15.75" x14ac:dyDescent="0.25">
      <c r="A10" s="35"/>
      <c r="B10" s="36" t="s">
        <v>27</v>
      </c>
      <c r="C10" s="20">
        <f t="shared" ref="C10:G10" si="9">SUM(C6:C9)</f>
        <v>117812</v>
      </c>
      <c r="D10" s="20">
        <f>SUM(D6:D9)</f>
        <v>80667.798297736299</v>
      </c>
      <c r="E10" s="20">
        <f t="shared" si="9"/>
        <v>103650</v>
      </c>
      <c r="F10" s="20">
        <f t="shared" si="9"/>
        <v>62034</v>
      </c>
      <c r="G10" s="20">
        <f t="shared" si="9"/>
        <v>109563.85984785957</v>
      </c>
      <c r="H10" s="20">
        <f t="shared" ref="H10:M10" si="10">SUM(H6:H9)</f>
        <v>145939</v>
      </c>
      <c r="I10" s="20">
        <f t="shared" si="10"/>
        <v>31544</v>
      </c>
      <c r="J10" s="20">
        <f t="shared" si="10"/>
        <v>63139</v>
      </c>
      <c r="K10" s="20">
        <f t="shared" si="10"/>
        <v>89609.472215723887</v>
      </c>
      <c r="L10" s="20">
        <f t="shared" si="10"/>
        <v>103635</v>
      </c>
      <c r="M10" s="20">
        <f t="shared" si="10"/>
        <v>24108</v>
      </c>
      <c r="N10" s="20">
        <v>44051</v>
      </c>
      <c r="O10" s="40">
        <f t="shared" ref="O10" si="11">SUM(O6:O9)</f>
        <v>47447</v>
      </c>
      <c r="Q10" s="20">
        <f t="shared" si="0"/>
        <v>47529.859847859567</v>
      </c>
      <c r="R10" s="20">
        <f t="shared" si="1"/>
        <v>36375.140152140433</v>
      </c>
      <c r="S10" s="20">
        <f t="shared" si="3"/>
        <v>31544</v>
      </c>
      <c r="T10" s="20">
        <f t="shared" si="4"/>
        <v>31595</v>
      </c>
      <c r="U10" s="20">
        <f t="shared" si="5"/>
        <v>26470.472215723887</v>
      </c>
      <c r="V10" s="20">
        <f t="shared" si="6"/>
        <v>14025.527784276113</v>
      </c>
      <c r="W10" s="20">
        <f t="shared" si="2"/>
        <v>24108</v>
      </c>
      <c r="X10" s="20">
        <f t="shared" si="7"/>
        <v>19943</v>
      </c>
      <c r="Y10" s="40">
        <f t="shared" si="8"/>
        <v>3396</v>
      </c>
    </row>
    <row r="11" spans="1:25" ht="15.75" x14ac:dyDescent="0.25">
      <c r="A11" s="35"/>
      <c r="B11" s="80" t="s">
        <v>92</v>
      </c>
      <c r="C11" s="39">
        <v>52021</v>
      </c>
      <c r="D11" s="39">
        <v>54355.569459999992</v>
      </c>
      <c r="E11" s="39">
        <v>70687</v>
      </c>
      <c r="F11" s="39">
        <v>34974</v>
      </c>
      <c r="G11" s="39">
        <v>50657.768469999995</v>
      </c>
      <c r="H11" s="39">
        <v>76613</v>
      </c>
      <c r="I11" s="39">
        <v>13376</v>
      </c>
      <c r="J11" s="39">
        <v>22769</v>
      </c>
      <c r="K11" s="39">
        <v>39281.246479999987</v>
      </c>
      <c r="L11" s="39">
        <v>57904</v>
      </c>
      <c r="M11" s="39">
        <v>16337</v>
      </c>
      <c r="N11" s="39">
        <v>36794</v>
      </c>
      <c r="O11" s="126">
        <v>51685</v>
      </c>
      <c r="Q11" s="39">
        <f t="shared" si="0"/>
        <v>15683.768469999995</v>
      </c>
      <c r="R11" s="39">
        <f t="shared" si="1"/>
        <v>25955.231530000005</v>
      </c>
      <c r="S11" s="39">
        <f t="shared" si="3"/>
        <v>13376</v>
      </c>
      <c r="T11" s="39">
        <f t="shared" si="4"/>
        <v>9393</v>
      </c>
      <c r="U11" s="39">
        <f t="shared" si="5"/>
        <v>16512.246479999987</v>
      </c>
      <c r="V11" s="39">
        <f t="shared" si="6"/>
        <v>18622.753520000013</v>
      </c>
      <c r="W11" s="39">
        <f t="shared" si="2"/>
        <v>16337</v>
      </c>
      <c r="X11" s="39">
        <f t="shared" si="7"/>
        <v>20457</v>
      </c>
      <c r="Y11" s="126">
        <f t="shared" si="8"/>
        <v>14891</v>
      </c>
    </row>
    <row r="12" spans="1:25" ht="15.75" x14ac:dyDescent="0.25">
      <c r="A12" s="35"/>
      <c r="B12" s="80" t="s">
        <v>93</v>
      </c>
      <c r="C12" s="39">
        <v>-18547</v>
      </c>
      <c r="D12" s="39">
        <v>-32709.224891641526</v>
      </c>
      <c r="E12" s="39">
        <v>-39117</v>
      </c>
      <c r="F12" s="39">
        <v>-21932</v>
      </c>
      <c r="G12" s="39">
        <v>-32428.553819042852</v>
      </c>
      <c r="H12" s="39">
        <v>-47360</v>
      </c>
      <c r="I12" s="39">
        <v>-6437</v>
      </c>
      <c r="J12" s="39">
        <v>-9974</v>
      </c>
      <c r="K12" s="39">
        <v>-17173.93199369132</v>
      </c>
      <c r="L12" s="39">
        <v>-23243</v>
      </c>
      <c r="M12" s="39">
        <v>-9589</v>
      </c>
      <c r="N12" s="39">
        <v>-18414</v>
      </c>
      <c r="O12" s="126">
        <v>-25662</v>
      </c>
      <c r="Q12" s="39">
        <f t="shared" si="0"/>
        <v>-10496.553819042852</v>
      </c>
      <c r="R12" s="39">
        <f t="shared" si="1"/>
        <v>-14931.446180957148</v>
      </c>
      <c r="S12" s="39">
        <f t="shared" si="3"/>
        <v>-6437</v>
      </c>
      <c r="T12" s="39">
        <f t="shared" si="4"/>
        <v>-3537</v>
      </c>
      <c r="U12" s="39">
        <f t="shared" si="5"/>
        <v>-7199.9319936913198</v>
      </c>
      <c r="V12" s="39">
        <f t="shared" si="6"/>
        <v>-6069.0680063086802</v>
      </c>
      <c r="W12" s="39">
        <f t="shared" si="2"/>
        <v>-9589</v>
      </c>
      <c r="X12" s="39">
        <f t="shared" si="7"/>
        <v>-8825</v>
      </c>
      <c r="Y12" s="126">
        <f t="shared" si="8"/>
        <v>-7248</v>
      </c>
    </row>
    <row r="13" spans="1:25" ht="15.75" x14ac:dyDescent="0.25">
      <c r="A13" s="35"/>
      <c r="B13" s="36" t="s">
        <v>88</v>
      </c>
      <c r="C13" s="20">
        <f>SUM(C11:C12)</f>
        <v>33474</v>
      </c>
      <c r="D13" s="20">
        <f>SUM(D11:D12)</f>
        <v>21646.344568358465</v>
      </c>
      <c r="E13" s="20">
        <f t="shared" ref="E13:M13" si="12">SUM(E11:E12)</f>
        <v>31570</v>
      </c>
      <c r="F13" s="20">
        <f t="shared" si="12"/>
        <v>13042</v>
      </c>
      <c r="G13" s="20">
        <f t="shared" si="12"/>
        <v>18229.214650957143</v>
      </c>
      <c r="H13" s="20">
        <f t="shared" si="12"/>
        <v>29253</v>
      </c>
      <c r="I13" s="20">
        <f t="shared" si="12"/>
        <v>6939</v>
      </c>
      <c r="J13" s="20">
        <f t="shared" si="12"/>
        <v>12795</v>
      </c>
      <c r="K13" s="20">
        <f t="shared" si="12"/>
        <v>22107.314486308667</v>
      </c>
      <c r="L13" s="20">
        <f t="shared" si="12"/>
        <v>34661</v>
      </c>
      <c r="M13" s="20">
        <f t="shared" si="12"/>
        <v>6748</v>
      </c>
      <c r="N13" s="20">
        <v>18380</v>
      </c>
      <c r="O13" s="40">
        <f t="shared" ref="O13" si="13">SUM(O11:O12)</f>
        <v>26023</v>
      </c>
      <c r="Q13" s="20">
        <f t="shared" si="0"/>
        <v>5187.214650957143</v>
      </c>
      <c r="R13" s="20">
        <f t="shared" si="1"/>
        <v>11023.785349042857</v>
      </c>
      <c r="S13" s="20">
        <f t="shared" si="3"/>
        <v>6939</v>
      </c>
      <c r="T13" s="20">
        <f t="shared" si="4"/>
        <v>5856</v>
      </c>
      <c r="U13" s="20">
        <f t="shared" si="5"/>
        <v>9312.3144863086673</v>
      </c>
      <c r="V13" s="20">
        <f t="shared" si="6"/>
        <v>12553.685513691333</v>
      </c>
      <c r="W13" s="20">
        <f t="shared" si="2"/>
        <v>6748</v>
      </c>
      <c r="X13" s="20">
        <f t="shared" si="7"/>
        <v>11632</v>
      </c>
      <c r="Y13" s="40">
        <f t="shared" si="8"/>
        <v>7643</v>
      </c>
    </row>
    <row r="14" spans="1:25" ht="15.75" x14ac:dyDescent="0.25">
      <c r="A14" s="35"/>
      <c r="B14" s="36" t="s">
        <v>89</v>
      </c>
      <c r="C14" s="20">
        <f>SUM(C13,C10)</f>
        <v>151286</v>
      </c>
      <c r="D14" s="20">
        <f>SUM(D13,D10)</f>
        <v>102314.14286609477</v>
      </c>
      <c r="E14" s="20">
        <f t="shared" ref="E14:M14" si="14">SUM(E13,E10)</f>
        <v>135220</v>
      </c>
      <c r="F14" s="20">
        <f t="shared" si="14"/>
        <v>75076</v>
      </c>
      <c r="G14" s="20">
        <f t="shared" si="14"/>
        <v>127793.07449881671</v>
      </c>
      <c r="H14" s="20">
        <f t="shared" si="14"/>
        <v>175192</v>
      </c>
      <c r="I14" s="20">
        <f t="shared" si="14"/>
        <v>38483</v>
      </c>
      <c r="J14" s="20">
        <f t="shared" si="14"/>
        <v>75934</v>
      </c>
      <c r="K14" s="20">
        <f t="shared" si="14"/>
        <v>111716.78670203255</v>
      </c>
      <c r="L14" s="20">
        <f t="shared" si="14"/>
        <v>138296</v>
      </c>
      <c r="M14" s="20">
        <f t="shared" si="14"/>
        <v>30856</v>
      </c>
      <c r="N14" s="20">
        <v>62431</v>
      </c>
      <c r="O14" s="40">
        <f t="shared" ref="O14" si="15">SUM(O13,O10)</f>
        <v>73470</v>
      </c>
      <c r="Q14" s="20">
        <f t="shared" si="0"/>
        <v>52717.074498816713</v>
      </c>
      <c r="R14" s="20">
        <f t="shared" si="1"/>
        <v>47398.925501183287</v>
      </c>
      <c r="S14" s="20">
        <f t="shared" si="3"/>
        <v>38483</v>
      </c>
      <c r="T14" s="20">
        <f t="shared" si="4"/>
        <v>37451</v>
      </c>
      <c r="U14" s="20">
        <f t="shared" si="5"/>
        <v>35782.78670203255</v>
      </c>
      <c r="V14" s="20">
        <f t="shared" si="6"/>
        <v>26579.21329796745</v>
      </c>
      <c r="W14" s="20">
        <f t="shared" si="2"/>
        <v>30856</v>
      </c>
      <c r="X14" s="20">
        <f t="shared" si="7"/>
        <v>31575</v>
      </c>
      <c r="Y14" s="40">
        <f t="shared" si="8"/>
        <v>11039</v>
      </c>
    </row>
    <row r="15" spans="1:25" ht="15.75" x14ac:dyDescent="0.25">
      <c r="A15" s="35"/>
      <c r="B15" s="80" t="s">
        <v>90</v>
      </c>
      <c r="C15" s="39">
        <v>4677</v>
      </c>
      <c r="D15" s="39">
        <v>5809.7359739047224</v>
      </c>
      <c r="E15" s="39">
        <v>7617</v>
      </c>
      <c r="F15" s="39">
        <v>3444</v>
      </c>
      <c r="G15" s="39">
        <v>5116.6454408655263</v>
      </c>
      <c r="H15" s="39">
        <v>4432</v>
      </c>
      <c r="I15" s="39">
        <v>944</v>
      </c>
      <c r="J15" s="39">
        <v>1684</v>
      </c>
      <c r="K15" s="39">
        <v>3360.7093052500841</v>
      </c>
      <c r="L15" s="39">
        <v>6884</v>
      </c>
      <c r="M15" s="39">
        <v>1429</v>
      </c>
      <c r="N15" s="39">
        <v>2820</v>
      </c>
      <c r="O15" s="126">
        <v>3712</v>
      </c>
      <c r="Q15" s="39">
        <f t="shared" si="0"/>
        <v>1672.6454408655263</v>
      </c>
      <c r="R15" s="39">
        <f t="shared" si="1"/>
        <v>-684.64544086552633</v>
      </c>
      <c r="S15" s="39">
        <f t="shared" si="3"/>
        <v>944</v>
      </c>
      <c r="T15" s="39">
        <f t="shared" si="4"/>
        <v>740</v>
      </c>
      <c r="U15" s="39">
        <f t="shared" si="5"/>
        <v>1676.7093052500841</v>
      </c>
      <c r="V15" s="39">
        <f t="shared" si="6"/>
        <v>3523.2906947499159</v>
      </c>
      <c r="W15" s="39">
        <f t="shared" si="2"/>
        <v>1429</v>
      </c>
      <c r="X15" s="39">
        <f t="shared" si="7"/>
        <v>1391</v>
      </c>
      <c r="Y15" s="126">
        <f t="shared" si="8"/>
        <v>892</v>
      </c>
    </row>
    <row r="16" spans="1:25" ht="15.75" x14ac:dyDescent="0.25">
      <c r="A16" s="35"/>
      <c r="B16" s="36" t="s">
        <v>24</v>
      </c>
      <c r="C16" s="20">
        <f>SUM(C14:C15)</f>
        <v>155963</v>
      </c>
      <c r="D16" s="20">
        <f>SUM(D14:D15)</f>
        <v>108123.8788399995</v>
      </c>
      <c r="E16" s="20">
        <f t="shared" ref="E16:M16" si="16">SUM(E14:E15)</f>
        <v>142837</v>
      </c>
      <c r="F16" s="20">
        <f t="shared" si="16"/>
        <v>78520</v>
      </c>
      <c r="G16" s="20">
        <f t="shared" si="16"/>
        <v>132909.71993968223</v>
      </c>
      <c r="H16" s="20">
        <f t="shared" si="16"/>
        <v>179624</v>
      </c>
      <c r="I16" s="20">
        <f t="shared" si="16"/>
        <v>39427</v>
      </c>
      <c r="J16" s="20">
        <f t="shared" si="16"/>
        <v>77618</v>
      </c>
      <c r="K16" s="20">
        <f t="shared" si="16"/>
        <v>115077.49600728264</v>
      </c>
      <c r="L16" s="20">
        <f t="shared" si="16"/>
        <v>145180</v>
      </c>
      <c r="M16" s="20">
        <f t="shared" si="16"/>
        <v>32285</v>
      </c>
      <c r="N16" s="20">
        <v>65251</v>
      </c>
      <c r="O16" s="40">
        <f t="shared" ref="O16" si="17">SUM(O14:O15)</f>
        <v>77182</v>
      </c>
      <c r="Q16" s="20">
        <f t="shared" si="0"/>
        <v>54389.719939682225</v>
      </c>
      <c r="R16" s="20">
        <f t="shared" si="1"/>
        <v>46714.280060317775</v>
      </c>
      <c r="S16" s="20">
        <f t="shared" si="3"/>
        <v>39427</v>
      </c>
      <c r="T16" s="20">
        <f t="shared" si="4"/>
        <v>38191</v>
      </c>
      <c r="U16" s="20">
        <f t="shared" si="5"/>
        <v>37459.496007282636</v>
      </c>
      <c r="V16" s="20">
        <f t="shared" si="6"/>
        <v>30102.503992717364</v>
      </c>
      <c r="W16" s="20">
        <f t="shared" si="2"/>
        <v>32285</v>
      </c>
      <c r="X16" s="20">
        <f t="shared" si="7"/>
        <v>32966</v>
      </c>
      <c r="Y16" s="40">
        <f t="shared" si="8"/>
        <v>11931</v>
      </c>
    </row>
    <row r="17" spans="1:25" ht="16.5" thickBot="1" x14ac:dyDescent="0.3">
      <c r="A17" s="35"/>
      <c r="B17" s="80" t="s">
        <v>91</v>
      </c>
      <c r="C17" s="39">
        <v>-38752</v>
      </c>
      <c r="D17" s="39">
        <v>-26601.341855272254</v>
      </c>
      <c r="E17" s="39">
        <v>-35542</v>
      </c>
      <c r="F17" s="39">
        <v>-19631</v>
      </c>
      <c r="G17" s="39">
        <v>-33255.541249920563</v>
      </c>
      <c r="H17" s="39">
        <v>-44778</v>
      </c>
      <c r="I17" s="39">
        <v>-9827</v>
      </c>
      <c r="J17" s="39">
        <v>-19408</v>
      </c>
      <c r="K17" s="39">
        <v>-28784.250481820487</v>
      </c>
      <c r="L17" s="39">
        <v>-35043</v>
      </c>
      <c r="M17" s="39">
        <v>-8096</v>
      </c>
      <c r="N17" s="39">
        <v>-16275</v>
      </c>
      <c r="O17" s="126">
        <v>-18872</v>
      </c>
      <c r="Q17" s="39">
        <f t="shared" si="0"/>
        <v>-13624.541249920563</v>
      </c>
      <c r="R17" s="39">
        <f t="shared" si="1"/>
        <v>-11522.458750079437</v>
      </c>
      <c r="S17" s="39">
        <f t="shared" si="3"/>
        <v>-9827</v>
      </c>
      <c r="T17" s="39">
        <f t="shared" si="4"/>
        <v>-9581</v>
      </c>
      <c r="U17" s="39">
        <f t="shared" si="5"/>
        <v>-9376.250481820487</v>
      </c>
      <c r="V17" s="39">
        <f t="shared" si="6"/>
        <v>-6258.749518179513</v>
      </c>
      <c r="W17" s="39">
        <f t="shared" si="2"/>
        <v>-8096</v>
      </c>
      <c r="X17" s="39">
        <f t="shared" si="7"/>
        <v>-8179</v>
      </c>
      <c r="Y17" s="126">
        <f t="shared" si="8"/>
        <v>-2597</v>
      </c>
    </row>
    <row r="18" spans="1:25" ht="16.5" thickBot="1" x14ac:dyDescent="0.3">
      <c r="A18" s="35"/>
      <c r="B18" s="42" t="s">
        <v>25</v>
      </c>
      <c r="C18" s="26">
        <f>SUM(C16:C17)</f>
        <v>117211</v>
      </c>
      <c r="D18" s="26">
        <f>SUM(D16:D17)</f>
        <v>81522.536984727238</v>
      </c>
      <c r="E18" s="26">
        <f t="shared" ref="E18:M18" si="18">SUM(E16:E17)</f>
        <v>107295</v>
      </c>
      <c r="F18" s="26">
        <f t="shared" si="18"/>
        <v>58889</v>
      </c>
      <c r="G18" s="26">
        <f t="shared" si="18"/>
        <v>99654.178689761669</v>
      </c>
      <c r="H18" s="26">
        <f t="shared" si="18"/>
        <v>134846</v>
      </c>
      <c r="I18" s="26">
        <f t="shared" si="18"/>
        <v>29600</v>
      </c>
      <c r="J18" s="26">
        <f t="shared" si="18"/>
        <v>58210</v>
      </c>
      <c r="K18" s="26">
        <f t="shared" si="18"/>
        <v>86293.245525462145</v>
      </c>
      <c r="L18" s="26">
        <f t="shared" si="18"/>
        <v>110137</v>
      </c>
      <c r="M18" s="26">
        <f t="shared" si="18"/>
        <v>24189</v>
      </c>
      <c r="N18" s="26">
        <v>48976</v>
      </c>
      <c r="O18" s="33">
        <f t="shared" ref="O18" si="19">SUM(O16:O17)</f>
        <v>58310</v>
      </c>
      <c r="Q18" s="26">
        <f t="shared" si="0"/>
        <v>40765.178689761669</v>
      </c>
      <c r="R18" s="26">
        <f t="shared" si="1"/>
        <v>35191.821310238331</v>
      </c>
      <c r="S18" s="26">
        <f t="shared" si="3"/>
        <v>29600</v>
      </c>
      <c r="T18" s="26">
        <f t="shared" si="4"/>
        <v>28610</v>
      </c>
      <c r="U18" s="26">
        <f t="shared" si="5"/>
        <v>28083.245525462145</v>
      </c>
      <c r="V18" s="26">
        <f>L18-K18</f>
        <v>23843.754474537855</v>
      </c>
      <c r="W18" s="26">
        <f>M18</f>
        <v>24189</v>
      </c>
      <c r="X18" s="26">
        <f t="shared" si="7"/>
        <v>24787</v>
      </c>
      <c r="Y18" s="33">
        <f t="shared" si="8"/>
        <v>9334</v>
      </c>
    </row>
    <row r="19" spans="1:25" s="5" customFormat="1" ht="9" customHeight="1" x14ac:dyDescent="0.25">
      <c r="B19" s="36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</row>
    <row r="20" spans="1:25" s="5" customFormat="1" x14ac:dyDescent="0.25">
      <c r="B20" s="38"/>
      <c r="C20" s="65"/>
      <c r="D20" s="65"/>
      <c r="E20" s="65"/>
      <c r="F20" s="65"/>
      <c r="G20" s="65"/>
      <c r="H20" s="65"/>
      <c r="I20" s="65"/>
      <c r="J20" s="65"/>
      <c r="K20" s="65"/>
      <c r="O20" s="45" t="s">
        <v>98</v>
      </c>
      <c r="P20" s="45"/>
      <c r="Q20" s="45"/>
      <c r="R20" s="45"/>
      <c r="S20" s="45"/>
      <c r="T20" s="45"/>
      <c r="U20" s="45"/>
      <c r="V20" s="120"/>
      <c r="W20" s="120"/>
      <c r="X20" s="120"/>
      <c r="Y20" s="45" t="s">
        <v>98</v>
      </c>
    </row>
    <row r="21" spans="1:25" x14ac:dyDescent="0.25">
      <c r="B21" s="4"/>
      <c r="C21" s="2"/>
      <c r="D21" s="2"/>
      <c r="E21" s="3"/>
      <c r="F21" s="2"/>
      <c r="G21" s="2"/>
      <c r="H21" s="2"/>
      <c r="I21" s="2"/>
      <c r="J21" s="2"/>
      <c r="K21" s="2"/>
      <c r="L21" s="2"/>
      <c r="M21" s="2"/>
      <c r="N21" s="2"/>
      <c r="O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25">
      <c r="B22" s="8"/>
      <c r="C22" s="2"/>
      <c r="D22" s="2"/>
      <c r="E22" s="9"/>
      <c r="F22" s="2"/>
      <c r="G22" s="2"/>
      <c r="H22" s="2"/>
      <c r="I22" s="2"/>
      <c r="J22" s="2"/>
      <c r="K22" s="2"/>
      <c r="L22" s="2"/>
      <c r="M22" s="2"/>
      <c r="N22" s="2"/>
      <c r="O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thickBot="1" x14ac:dyDescent="0.3">
      <c r="B23" s="41"/>
      <c r="C23" s="60" t="s">
        <v>62</v>
      </c>
      <c r="D23" s="24" t="s">
        <v>122</v>
      </c>
      <c r="E23" s="60" t="s">
        <v>44</v>
      </c>
      <c r="F23" s="24" t="s">
        <v>123</v>
      </c>
      <c r="G23" s="24" t="s">
        <v>120</v>
      </c>
      <c r="H23" s="60" t="s">
        <v>45</v>
      </c>
      <c r="I23" s="24" t="s">
        <v>133</v>
      </c>
      <c r="J23" s="24" t="s">
        <v>121</v>
      </c>
      <c r="K23" s="24" t="s">
        <v>119</v>
      </c>
      <c r="L23" s="24" t="s">
        <v>129</v>
      </c>
      <c r="M23" s="24" t="s">
        <v>136</v>
      </c>
      <c r="N23" s="24" t="s">
        <v>138</v>
      </c>
      <c r="O23" s="62" t="s">
        <v>140</v>
      </c>
      <c r="Q23" s="24" t="s">
        <v>125</v>
      </c>
      <c r="R23" s="24" t="s">
        <v>130</v>
      </c>
      <c r="S23" s="24" t="s">
        <v>134</v>
      </c>
      <c r="T23" s="24" t="s">
        <v>135</v>
      </c>
      <c r="U23" s="24" t="s">
        <v>124</v>
      </c>
      <c r="V23" s="24" t="s">
        <v>131</v>
      </c>
      <c r="W23" s="24" t="s">
        <v>137</v>
      </c>
      <c r="X23" s="24" t="s">
        <v>139</v>
      </c>
      <c r="Y23" s="30" t="s">
        <v>139</v>
      </c>
    </row>
    <row r="24" spans="1:25" x14ac:dyDescent="0.25">
      <c r="B24" s="18" t="s">
        <v>38</v>
      </c>
      <c r="C24" s="64">
        <f>-C7/C6</f>
        <v>0.64686526463054139</v>
      </c>
      <c r="D24" s="64">
        <f>-D7/D6</f>
        <v>0.67806693457017408</v>
      </c>
      <c r="E24" s="64">
        <f t="shared" ref="E24:G24" si="20">-E7/E6</f>
        <v>0.67970616382104021</v>
      </c>
      <c r="F24" s="64">
        <f t="shared" si="20"/>
        <v>0.64370165745856356</v>
      </c>
      <c r="G24" s="64">
        <f t="shared" si="20"/>
        <v>0.61770867470308044</v>
      </c>
      <c r="H24" s="64">
        <f>-H7/H6</f>
        <v>0.61498308427572124</v>
      </c>
      <c r="I24" s="64">
        <f>-I7/I6</f>
        <v>0.65791687077722216</v>
      </c>
      <c r="J24" s="64">
        <f t="shared" ref="J24" si="21">-J7/J6</f>
        <v>0.65341645393389347</v>
      </c>
      <c r="K24" s="64">
        <f>-K7/K6</f>
        <v>0.65935325154689928</v>
      </c>
      <c r="L24" s="64">
        <f>-L7/L6</f>
        <v>0.67724146056316326</v>
      </c>
      <c r="M24" s="64">
        <f>-M7/M6</f>
        <v>0.69145899659677246</v>
      </c>
      <c r="N24" s="64">
        <f>-N7/N6</f>
        <v>0.70226536484213531</v>
      </c>
      <c r="O24" s="66">
        <f>-O7/O6</f>
        <v>0.72830126142696971</v>
      </c>
      <c r="Q24" s="64">
        <f t="shared" ref="Q24:Y24" si="22">-Q7/Q6</f>
        <v>0.56634394796042486</v>
      </c>
      <c r="R24" s="64">
        <f t="shared" si="22"/>
        <v>0.60702079619173344</v>
      </c>
      <c r="S24" s="64">
        <f t="shared" si="22"/>
        <v>0.65791687077722216</v>
      </c>
      <c r="T24" s="64">
        <f t="shared" si="22"/>
        <v>0.64898204519892355</v>
      </c>
      <c r="U24" s="64">
        <f t="shared" si="22"/>
        <v>0.67098447235863878</v>
      </c>
      <c r="V24" s="64">
        <f t="shared" si="22"/>
        <v>0.72978463657366088</v>
      </c>
      <c r="W24" s="64">
        <f t="shared" si="22"/>
        <v>0.69145899659677246</v>
      </c>
      <c r="X24" s="64">
        <f t="shared" si="22"/>
        <v>0.71285344854631749</v>
      </c>
      <c r="Y24" s="66">
        <f t="shared" si="22"/>
        <v>0.77873172613984165</v>
      </c>
    </row>
    <row r="25" spans="1:25" ht="15.75" thickBot="1" x14ac:dyDescent="0.3">
      <c r="B25" s="18" t="s">
        <v>39</v>
      </c>
      <c r="C25" s="64">
        <f>-(C8+C9)/C6</f>
        <v>0.20880839996618844</v>
      </c>
      <c r="D25" s="64">
        <f>-(D8+D9)/D6</f>
        <v>0.19615531286821644</v>
      </c>
      <c r="E25" s="64">
        <f t="shared" ref="E25:G25" si="23">-(E8+E9)/E6</f>
        <v>0.19903201124991518</v>
      </c>
      <c r="F25" s="64">
        <f t="shared" si="23"/>
        <v>0.21349447513812156</v>
      </c>
      <c r="G25" s="64">
        <f t="shared" si="23"/>
        <v>0.21482060547230089</v>
      </c>
      <c r="H25" s="64">
        <f>-(H8+H9)/H6</f>
        <v>0.21883287765450474</v>
      </c>
      <c r="I25" s="64">
        <f>-(I8+I9)/I6</f>
        <v>0.19630660024215985</v>
      </c>
      <c r="J25" s="64">
        <f t="shared" ref="J25" si="24">-(J8+J9)/J6</f>
        <v>0.20176700084634386</v>
      </c>
      <c r="K25" s="64">
        <f>-(K8+K9)/K6</f>
        <v>0.2045721926805609</v>
      </c>
      <c r="L25" s="64">
        <f>-(L8+L9)/L6</f>
        <v>0.20535544357944915</v>
      </c>
      <c r="M25" s="64">
        <f>-(M8+M9)/M6</f>
        <v>0.19826545175101548</v>
      </c>
      <c r="N25" s="64">
        <f>-(N8+N9)/N6</f>
        <v>0.19801285374395289</v>
      </c>
      <c r="O25" s="66">
        <f>-(O8+O9)/O6</f>
        <v>0.20086085784200289</v>
      </c>
      <c r="Q25" s="64">
        <f t="shared" ref="Q25:Y25" si="25">-(Q8+Q9)/Q6</f>
        <v>0.21744117129504786</v>
      </c>
      <c r="R25" s="64">
        <f t="shared" si="25"/>
        <v>0.23055395895321951</v>
      </c>
      <c r="S25" s="64">
        <f t="shared" si="25"/>
        <v>0.19630660024215985</v>
      </c>
      <c r="T25" s="64">
        <f t="shared" si="25"/>
        <v>0.20714731315486301</v>
      </c>
      <c r="U25" s="64">
        <f t="shared" si="25"/>
        <v>0.21006805219438179</v>
      </c>
      <c r="V25" s="64">
        <f t="shared" si="25"/>
        <v>0.20765609256019665</v>
      </c>
      <c r="W25" s="64">
        <f t="shared" si="25"/>
        <v>0.19826545175101548</v>
      </c>
      <c r="X25" s="64">
        <f t="shared" ref="X25" si="26">-(X8+X9)/X6</f>
        <v>0.1977653581208571</v>
      </c>
      <c r="Y25" s="66">
        <f t="shared" si="25"/>
        <v>0.20637732506643047</v>
      </c>
    </row>
    <row r="26" spans="1:25" ht="15.75" thickBot="1" x14ac:dyDescent="0.3">
      <c r="B26" s="42" t="s">
        <v>28</v>
      </c>
      <c r="C26" s="67">
        <f>-(C7+C8+C9)/C6</f>
        <v>0.85567366459672989</v>
      </c>
      <c r="D26" s="67">
        <f>-(D7+D8+D9)/D6</f>
        <v>0.8742222474383905</v>
      </c>
      <c r="E26" s="67">
        <f t="shared" ref="E26:G26" si="27">-(E7+E8+E9)/E6</f>
        <v>0.87873817507095542</v>
      </c>
      <c r="F26" s="67">
        <f t="shared" si="27"/>
        <v>0.85719613259668503</v>
      </c>
      <c r="G26" s="67">
        <f t="shared" si="27"/>
        <v>0.83252928017538153</v>
      </c>
      <c r="H26" s="67">
        <f>-(H7+H8+H9)/H6</f>
        <v>0.83381596193022589</v>
      </c>
      <c r="I26" s="67">
        <f>-(I7+I8+I9)/I6</f>
        <v>0.85422347101938201</v>
      </c>
      <c r="J26" s="67">
        <f t="shared" ref="J26" si="28">-(J7+J8+J9)/J6</f>
        <v>0.85518345478023727</v>
      </c>
      <c r="K26" s="67">
        <f>-(K7+K8+K9)/K6</f>
        <v>0.8639254442274602</v>
      </c>
      <c r="L26" s="67">
        <f>-(L7+L8+L9)/L6</f>
        <v>0.88259690414261249</v>
      </c>
      <c r="M26" s="67">
        <f>-(M7+M8+M9)/M6</f>
        <v>0.88972444834778786</v>
      </c>
      <c r="N26" s="67">
        <f>-(N7+N8+N9)/N6</f>
        <v>0.90027821858608814</v>
      </c>
      <c r="O26" s="68">
        <f>-(O7+O8+O9)/O6</f>
        <v>0.92916211926897252</v>
      </c>
      <c r="Q26" s="67">
        <f t="shared" ref="Q26:Y26" si="29">-(Q7+Q8+Q9)/Q6</f>
        <v>0.78378511925547267</v>
      </c>
      <c r="R26" s="67">
        <f t="shared" si="29"/>
        <v>0.83757475514495305</v>
      </c>
      <c r="S26" s="67">
        <f t="shared" si="29"/>
        <v>0.85422347101938201</v>
      </c>
      <c r="T26" s="67">
        <f t="shared" si="29"/>
        <v>0.85612935835378656</v>
      </c>
      <c r="U26" s="67">
        <f t="shared" si="29"/>
        <v>0.88105252455302052</v>
      </c>
      <c r="V26" s="67">
        <f t="shared" si="29"/>
        <v>0.93744072913385756</v>
      </c>
      <c r="W26" s="67">
        <f t="shared" si="29"/>
        <v>0.88972444834778786</v>
      </c>
      <c r="X26" s="67">
        <f t="shared" ref="X26" si="30">-(X7+X8+X9)/X6</f>
        <v>0.91061880666717465</v>
      </c>
      <c r="Y26" s="68">
        <f t="shared" si="29"/>
        <v>0.98510905120627212</v>
      </c>
    </row>
    <row r="29" spans="1:25" x14ac:dyDescent="0.25">
      <c r="Y29" s="101"/>
    </row>
  </sheetData>
  <hyperlinks>
    <hyperlink ref="A2" location="'Suplemento financiero&gt;&gt;&gt;&gt;'!A1" display="ÍNDICE" xr:uid="{07966D75-A959-4D99-9E47-3881C7848661}"/>
  </hyperlinks>
  <pageMargins left="0.7" right="0.7" top="0.75" bottom="0.75" header="0.3" footer="0.3"/>
  <pageSetup paperSize="9" scale="61" orientation="landscape" r:id="rId1"/>
  <colBreaks count="1" manualBreakCount="1">
    <brk id="24" max="1048575" man="1"/>
  </colBreaks>
  <ignoredErrors>
    <ignoredError sqref="C10:M17 O10" formulaRange="1"/>
    <ignoredError sqref="S5:S18 W5:W7 W8:W1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dimension ref="A1:P30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0.7109375" style="5" customWidth="1"/>
    <col min="2" max="2" width="14.28515625" style="5" customWidth="1"/>
    <col min="3" max="3" width="11.28515625" style="5" customWidth="1"/>
    <col min="4" max="4" width="11.28515625" style="5" hidden="1" customWidth="1" outlineLevel="1"/>
    <col min="5" max="5" width="11.28515625" style="5" customWidth="1" collapsed="1"/>
    <col min="6" max="7" width="11.28515625" style="5" hidden="1" customWidth="1" outlineLevel="1"/>
    <col min="8" max="8" width="11.28515625" style="5" customWidth="1" collapsed="1"/>
    <col min="9" max="10" width="11.28515625" style="5" hidden="1" customWidth="1" outlineLevel="1"/>
    <col min="11" max="11" width="11.28515625" style="5" customWidth="1" collapsed="1"/>
    <col min="12" max="12" width="11.28515625" style="5" customWidth="1"/>
    <col min="13" max="14" width="11.28515625" style="5" hidden="1" customWidth="1" outlineLevel="1"/>
    <col min="15" max="15" width="11.28515625" style="5" customWidth="1" collapsed="1"/>
    <col min="16" max="16" width="11.28515625" style="5" customWidth="1"/>
    <col min="17" max="16384" width="11.42578125" style="5"/>
  </cols>
  <sheetData>
    <row r="1" spans="1:16" ht="16.5" customHeight="1" x14ac:dyDescent="0.25"/>
    <row r="2" spans="1:16" ht="18.75" customHeight="1" thickBot="1" x14ac:dyDescent="0.3">
      <c r="A2" s="97" t="s">
        <v>60</v>
      </c>
      <c r="B2" s="28" t="s">
        <v>68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x14ac:dyDescent="0.25">
      <c r="A3" s="44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x14ac:dyDescent="0.25">
      <c r="A4" s="44"/>
      <c r="B4" s="48"/>
      <c r="C4" s="134" t="s">
        <v>26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6" ht="15.75" thickBot="1" x14ac:dyDescent="0.3">
      <c r="A5" s="44"/>
      <c r="B5" s="41"/>
      <c r="C5" s="121" t="s">
        <v>62</v>
      </c>
      <c r="D5" s="121" t="s">
        <v>122</v>
      </c>
      <c r="E5" s="121" t="s">
        <v>44</v>
      </c>
      <c r="F5" s="121" t="s">
        <v>123</v>
      </c>
      <c r="G5" s="121" t="s">
        <v>120</v>
      </c>
      <c r="H5" s="121" t="s">
        <v>45</v>
      </c>
      <c r="I5" s="121" t="s">
        <v>133</v>
      </c>
      <c r="J5" s="121" t="s">
        <v>121</v>
      </c>
      <c r="K5" s="121" t="s">
        <v>119</v>
      </c>
      <c r="L5" s="121" t="s">
        <v>129</v>
      </c>
      <c r="M5" s="121" t="s">
        <v>136</v>
      </c>
      <c r="N5" s="121" t="s">
        <v>138</v>
      </c>
      <c r="O5" s="55" t="s">
        <v>140</v>
      </c>
      <c r="P5" s="122" t="s">
        <v>29</v>
      </c>
    </row>
    <row r="6" spans="1:16" x14ac:dyDescent="0.25">
      <c r="A6" s="44"/>
      <c r="B6" s="18" t="s">
        <v>30</v>
      </c>
      <c r="C6" s="63">
        <v>741178</v>
      </c>
      <c r="D6" s="63">
        <v>573625.1777</v>
      </c>
      <c r="E6" s="63">
        <v>761158.29799999995</v>
      </c>
      <c r="F6" s="63">
        <v>377490.58504999999</v>
      </c>
      <c r="G6" s="63">
        <v>567177.75003999996</v>
      </c>
      <c r="H6" s="63">
        <v>754656.36600000004</v>
      </c>
      <c r="I6" s="63">
        <v>178953</v>
      </c>
      <c r="J6" s="63">
        <v>373701</v>
      </c>
      <c r="K6" s="63">
        <v>563300.91514000006</v>
      </c>
      <c r="L6" s="63">
        <v>748100</v>
      </c>
      <c r="M6" s="63">
        <v>181928</v>
      </c>
      <c r="N6" s="63">
        <v>383206</v>
      </c>
      <c r="O6" s="102">
        <v>579419</v>
      </c>
      <c r="P6" s="50">
        <f>+O6/K6-1</f>
        <v>2.8613631589776478E-2</v>
      </c>
    </row>
    <row r="7" spans="1:16" x14ac:dyDescent="0.25">
      <c r="A7" s="44"/>
      <c r="B7" s="18" t="s">
        <v>31</v>
      </c>
      <c r="C7" s="63">
        <v>100691</v>
      </c>
      <c r="D7" s="63">
        <v>82446.400180000026</v>
      </c>
      <c r="E7" s="63">
        <v>111356.549</v>
      </c>
      <c r="F7" s="63">
        <v>59705.956969999999</v>
      </c>
      <c r="G7" s="63">
        <v>89543.79578</v>
      </c>
      <c r="H7" s="63">
        <v>120653.628</v>
      </c>
      <c r="I7" s="63">
        <v>31764</v>
      </c>
      <c r="J7" s="63">
        <v>64779</v>
      </c>
      <c r="K7" s="63">
        <v>97044.810309999986</v>
      </c>
      <c r="L7" s="63">
        <v>131243</v>
      </c>
      <c r="M7" s="63">
        <v>35256</v>
      </c>
      <c r="N7" s="63">
        <v>71667</v>
      </c>
      <c r="O7" s="102">
        <v>106896</v>
      </c>
      <c r="P7" s="50">
        <f>+O7/K7-1</f>
        <v>0.10151176202551548</v>
      </c>
    </row>
    <row r="8" spans="1:16" x14ac:dyDescent="0.25">
      <c r="A8" s="44"/>
      <c r="B8" s="18" t="s">
        <v>32</v>
      </c>
      <c r="C8" s="63">
        <v>7518</v>
      </c>
      <c r="D8" s="63">
        <v>12243.391560000002</v>
      </c>
      <c r="E8" s="63">
        <v>15744</v>
      </c>
      <c r="F8" s="63">
        <v>13257.647209999999</v>
      </c>
      <c r="G8" s="63">
        <v>16876.646899999996</v>
      </c>
      <c r="H8" s="63">
        <v>21826</v>
      </c>
      <c r="I8" s="63">
        <v>12002</v>
      </c>
      <c r="J8" s="63">
        <v>16622</v>
      </c>
      <c r="K8" s="63">
        <v>20912.694649999998</v>
      </c>
      <c r="L8" s="63">
        <v>26449</v>
      </c>
      <c r="M8" s="63">
        <v>13760</v>
      </c>
      <c r="N8" s="63">
        <v>18848</v>
      </c>
      <c r="O8" s="102">
        <v>23304</v>
      </c>
      <c r="P8" s="50">
        <f t="shared" ref="P8:P10" si="0">+O8/K8-1</f>
        <v>0.11434706956810103</v>
      </c>
    </row>
    <row r="9" spans="1:16" ht="15.75" thickBot="1" x14ac:dyDescent="0.3">
      <c r="A9" s="44"/>
      <c r="B9" s="18" t="s">
        <v>2</v>
      </c>
      <c r="C9" s="63">
        <v>3733</v>
      </c>
      <c r="D9" s="63">
        <v>2922.9176800000005</v>
      </c>
      <c r="E9" s="63">
        <v>3036</v>
      </c>
      <c r="F9" s="63">
        <v>1455.98549</v>
      </c>
      <c r="G9" s="63">
        <v>1458.5712900000001</v>
      </c>
      <c r="H9" s="63">
        <v>1478</v>
      </c>
      <c r="I9" s="63">
        <v>1349</v>
      </c>
      <c r="J9" s="63">
        <v>1363</v>
      </c>
      <c r="K9" s="63">
        <v>1379.12904</v>
      </c>
      <c r="L9" s="63">
        <v>1397</v>
      </c>
      <c r="M9" s="63">
        <v>1061</v>
      </c>
      <c r="N9" s="63">
        <v>1068</v>
      </c>
      <c r="O9" s="102">
        <v>1082</v>
      </c>
      <c r="P9" s="50">
        <f t="shared" si="0"/>
        <v>-0.21544687362975112</v>
      </c>
    </row>
    <row r="10" spans="1:16" ht="15.75" thickBot="1" x14ac:dyDescent="0.3">
      <c r="A10" s="44"/>
      <c r="B10" s="42" t="s">
        <v>33</v>
      </c>
      <c r="C10" s="103">
        <f t="shared" ref="C10:I10" si="1">SUM(C6:C9)</f>
        <v>853120</v>
      </c>
      <c r="D10" s="103">
        <f>SUM(D6:D9)</f>
        <v>671237.88711999997</v>
      </c>
      <c r="E10" s="103">
        <f t="shared" si="1"/>
        <v>891294.84699999995</v>
      </c>
      <c r="F10" s="103">
        <f>SUM(F6:F9)</f>
        <v>451910.17472000001</v>
      </c>
      <c r="G10" s="103">
        <f>SUM(G6:G9)</f>
        <v>675056.76401000004</v>
      </c>
      <c r="H10" s="103">
        <f t="shared" si="1"/>
        <v>898613.99400000006</v>
      </c>
      <c r="I10" s="103">
        <f t="shared" si="1"/>
        <v>224068</v>
      </c>
      <c r="J10" s="103">
        <f>SUM(J6:J9)</f>
        <v>456465</v>
      </c>
      <c r="K10" s="103">
        <f>SUM(K6:K9)</f>
        <v>682637.54914000002</v>
      </c>
      <c r="L10" s="103">
        <f>SUM(L6:L9)</f>
        <v>907189</v>
      </c>
      <c r="M10" s="103">
        <f>SUM(M6:M9)</f>
        <v>232005</v>
      </c>
      <c r="N10" s="103">
        <v>474789</v>
      </c>
      <c r="O10" s="104">
        <f>SUM(O6:O9)</f>
        <v>710701</v>
      </c>
      <c r="P10" s="54">
        <f t="shared" si="0"/>
        <v>4.1110324059019154E-2</v>
      </c>
    </row>
    <row r="11" spans="1:16" x14ac:dyDescent="0.25">
      <c r="A11" s="44"/>
      <c r="B11" s="3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7"/>
    </row>
    <row r="12" spans="1:16" x14ac:dyDescent="0.25">
      <c r="A12" s="44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spans="1:16" x14ac:dyDescent="0.25">
      <c r="B13" s="48"/>
      <c r="C13" s="134" t="s">
        <v>27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</row>
    <row r="14" spans="1:16" ht="15.75" thickBot="1" x14ac:dyDescent="0.3">
      <c r="B14" s="41"/>
      <c r="C14" s="121" t="s">
        <v>62</v>
      </c>
      <c r="D14" s="121" t="s">
        <v>122</v>
      </c>
      <c r="E14" s="121" t="s">
        <v>44</v>
      </c>
      <c r="F14" s="121" t="s">
        <v>123</v>
      </c>
      <c r="G14" s="121" t="s">
        <v>120</v>
      </c>
      <c r="H14" s="121" t="s">
        <v>45</v>
      </c>
      <c r="I14" s="121" t="s">
        <v>133</v>
      </c>
      <c r="J14" s="121" t="s">
        <v>121</v>
      </c>
      <c r="K14" s="121" t="s">
        <v>119</v>
      </c>
      <c r="L14" s="121" t="s">
        <v>129</v>
      </c>
      <c r="M14" s="121" t="s">
        <v>136</v>
      </c>
      <c r="N14" s="121" t="s">
        <v>138</v>
      </c>
      <c r="O14" s="55" t="s">
        <v>140</v>
      </c>
      <c r="P14" s="122" t="s">
        <v>29</v>
      </c>
    </row>
    <row r="15" spans="1:16" x14ac:dyDescent="0.25">
      <c r="B15" s="18" t="s">
        <v>30</v>
      </c>
      <c r="C15" s="63">
        <v>114974</v>
      </c>
      <c r="D15" s="63">
        <v>77269.079859267789</v>
      </c>
      <c r="E15" s="63">
        <v>106533</v>
      </c>
      <c r="F15" s="63">
        <v>58351</v>
      </c>
      <c r="G15" s="63">
        <v>108794.48834439731</v>
      </c>
      <c r="H15" s="63">
        <v>146481</v>
      </c>
      <c r="I15" s="63">
        <v>31111</v>
      </c>
      <c r="J15" s="63">
        <v>60590</v>
      </c>
      <c r="K15" s="63">
        <v>85631.862512646418</v>
      </c>
      <c r="L15" s="63">
        <v>96993</v>
      </c>
      <c r="M15" s="63">
        <v>21431</v>
      </c>
      <c r="N15" s="63">
        <v>39705</v>
      </c>
      <c r="O15" s="102">
        <v>45364</v>
      </c>
      <c r="P15" s="50">
        <f>+O15/K15-1</f>
        <v>-0.47024391775549101</v>
      </c>
    </row>
    <row r="16" spans="1:16" x14ac:dyDescent="0.25">
      <c r="B16" s="18" t="s">
        <v>31</v>
      </c>
      <c r="C16" s="63">
        <v>8694</v>
      </c>
      <c r="D16" s="63">
        <v>8624.6461006365007</v>
      </c>
      <c r="E16" s="63">
        <v>12347</v>
      </c>
      <c r="F16" s="63">
        <v>6097</v>
      </c>
      <c r="G16" s="63">
        <v>5427.218407247964</v>
      </c>
      <c r="H16" s="63">
        <v>6684</v>
      </c>
      <c r="I16" s="63">
        <v>500</v>
      </c>
      <c r="J16" s="63">
        <v>5090</v>
      </c>
      <c r="K16" s="63">
        <v>8590.3283707111441</v>
      </c>
      <c r="L16" s="63">
        <v>13171</v>
      </c>
      <c r="M16" s="63">
        <v>2338</v>
      </c>
      <c r="N16" s="63">
        <v>6312</v>
      </c>
      <c r="O16" s="102">
        <v>6339</v>
      </c>
      <c r="P16" s="50">
        <f t="shared" ref="P16:P19" si="2">+O16/K16-1</f>
        <v>-0.26207710270856266</v>
      </c>
    </row>
    <row r="17" spans="2:16" x14ac:dyDescent="0.25">
      <c r="B17" s="18" t="s">
        <v>32</v>
      </c>
      <c r="C17" s="63">
        <v>-7042</v>
      </c>
      <c r="D17" s="63">
        <v>-6229.9020976889951</v>
      </c>
      <c r="E17" s="63">
        <v>-16346</v>
      </c>
      <c r="F17" s="63">
        <v>-2658</v>
      </c>
      <c r="G17" s="63">
        <v>-5037.0967525568076</v>
      </c>
      <c r="H17" s="63">
        <v>-7890</v>
      </c>
      <c r="I17" s="63">
        <v>-161</v>
      </c>
      <c r="J17" s="63">
        <v>-3006</v>
      </c>
      <c r="K17" s="63">
        <v>-5209.2778021447957</v>
      </c>
      <c r="L17" s="63">
        <v>-7210</v>
      </c>
      <c r="M17" s="63">
        <v>75</v>
      </c>
      <c r="N17" s="63">
        <v>-2371</v>
      </c>
      <c r="O17" s="102">
        <v>-4704</v>
      </c>
      <c r="P17" s="50">
        <f t="shared" si="2"/>
        <v>-9.6995748995524766E-2</v>
      </c>
    </row>
    <row r="18" spans="2:16" ht="15.75" thickBot="1" x14ac:dyDescent="0.3">
      <c r="B18" s="18" t="s">
        <v>2</v>
      </c>
      <c r="C18" s="63">
        <v>1186</v>
      </c>
      <c r="D18" s="63">
        <v>1003.9744355210007</v>
      </c>
      <c r="E18" s="63">
        <v>1116</v>
      </c>
      <c r="F18" s="63">
        <v>248</v>
      </c>
      <c r="G18" s="63">
        <v>379.24984877120119</v>
      </c>
      <c r="H18" s="63">
        <v>664</v>
      </c>
      <c r="I18" s="63">
        <v>94</v>
      </c>
      <c r="J18" s="63">
        <v>465</v>
      </c>
      <c r="K18" s="63">
        <v>596.55913451119875</v>
      </c>
      <c r="L18" s="63">
        <v>681</v>
      </c>
      <c r="M18" s="63">
        <v>264</v>
      </c>
      <c r="N18" s="63">
        <v>405</v>
      </c>
      <c r="O18" s="102">
        <v>448</v>
      </c>
      <c r="P18" s="50">
        <f t="shared" si="2"/>
        <v>-0.2490266696409289</v>
      </c>
    </row>
    <row r="19" spans="2:16" ht="15.75" thickBot="1" x14ac:dyDescent="0.3">
      <c r="B19" s="42" t="s">
        <v>33</v>
      </c>
      <c r="C19" s="103">
        <f t="shared" ref="C19:I19" si="3">SUM(C15:C18)</f>
        <v>117812</v>
      </c>
      <c r="D19" s="103">
        <f>SUM(D15:D18)</f>
        <v>80667.798297736299</v>
      </c>
      <c r="E19" s="103">
        <f t="shared" si="3"/>
        <v>103650</v>
      </c>
      <c r="F19" s="103">
        <f>SUM(F15:F18)</f>
        <v>62038</v>
      </c>
      <c r="G19" s="103">
        <f>SUM(G15:G18)</f>
        <v>109563.85984785965</v>
      </c>
      <c r="H19" s="103">
        <f t="shared" si="3"/>
        <v>145939</v>
      </c>
      <c r="I19" s="103">
        <f t="shared" si="3"/>
        <v>31544</v>
      </c>
      <c r="J19" s="103">
        <f>SUM(J15:J18)</f>
        <v>63139</v>
      </c>
      <c r="K19" s="103">
        <f>SUM(K15:K18)</f>
        <v>89609.472215723959</v>
      </c>
      <c r="L19" s="103">
        <f>SUM(L15:L18)</f>
        <v>103635</v>
      </c>
      <c r="M19" s="103">
        <f>SUM(M15:M18)</f>
        <v>24108</v>
      </c>
      <c r="N19" s="103">
        <v>44051</v>
      </c>
      <c r="O19" s="104">
        <f>SUM(O15:O18)</f>
        <v>47447</v>
      </c>
      <c r="P19" s="54">
        <f t="shared" si="2"/>
        <v>-0.47051356484081186</v>
      </c>
    </row>
    <row r="22" spans="2:16" x14ac:dyDescent="0.25">
      <c r="B22" s="48"/>
      <c r="C22" s="134" t="s">
        <v>28</v>
      </c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</row>
    <row r="23" spans="2:16" ht="15.75" thickBot="1" x14ac:dyDescent="0.3">
      <c r="B23" s="41"/>
      <c r="C23" s="121" t="s">
        <v>62</v>
      </c>
      <c r="D23" s="121" t="s">
        <v>122</v>
      </c>
      <c r="E23" s="121" t="s">
        <v>44</v>
      </c>
      <c r="F23" s="121" t="s">
        <v>123</v>
      </c>
      <c r="G23" s="121" t="s">
        <v>120</v>
      </c>
      <c r="H23" s="121" t="s">
        <v>45</v>
      </c>
      <c r="I23" s="121" t="s">
        <v>133</v>
      </c>
      <c r="J23" s="121" t="s">
        <v>121</v>
      </c>
      <c r="K23" s="121" t="s">
        <v>119</v>
      </c>
      <c r="L23" s="121" t="s">
        <v>129</v>
      </c>
      <c r="M23" s="121" t="s">
        <v>136</v>
      </c>
      <c r="N23" s="121" t="s">
        <v>138</v>
      </c>
      <c r="O23" s="55" t="s">
        <v>140</v>
      </c>
      <c r="P23" s="122" t="s">
        <v>127</v>
      </c>
    </row>
    <row r="24" spans="2:16" x14ac:dyDescent="0.25">
      <c r="B24" s="18" t="s">
        <v>30</v>
      </c>
      <c r="C24" s="56">
        <v>0.83998519180371911</v>
      </c>
      <c r="D24" s="56">
        <v>0.86158632267781621</v>
      </c>
      <c r="E24" s="56">
        <v>0.85763501441249534</v>
      </c>
      <c r="F24" s="56">
        <v>0.84404485621970904</v>
      </c>
      <c r="G24" s="56">
        <v>0.80661844089481582</v>
      </c>
      <c r="H24" s="56">
        <v>0.80536802173783062</v>
      </c>
      <c r="I24" s="56">
        <v>0.83116221798944634</v>
      </c>
      <c r="J24" s="56">
        <v>0.83659919203033395</v>
      </c>
      <c r="K24" s="56">
        <v>0.84690835828096978</v>
      </c>
      <c r="L24" s="56">
        <v>0.87021020482720701</v>
      </c>
      <c r="M24" s="56">
        <v>0.88320280779774274</v>
      </c>
      <c r="N24" s="56">
        <v>0.89279668224564013</v>
      </c>
      <c r="O24" s="57">
        <v>0.91914849628750372</v>
      </c>
      <c r="P24" s="123">
        <f>(O24-K24)*100</f>
        <v>7.2240138006533954</v>
      </c>
    </row>
    <row r="25" spans="2:16" x14ac:dyDescent="0.25">
      <c r="B25" s="18" t="s">
        <v>31</v>
      </c>
      <c r="C25" s="56">
        <v>0.90591520031166817</v>
      </c>
      <c r="D25" s="56">
        <v>0.88654844417606182</v>
      </c>
      <c r="E25" s="56">
        <v>0.87972920319501269</v>
      </c>
      <c r="F25" s="56">
        <v>0.88768668779024995</v>
      </c>
      <c r="G25" s="56">
        <v>0.93426737590583953</v>
      </c>
      <c r="H25" s="56">
        <v>0.94007853262331231</v>
      </c>
      <c r="I25" s="56">
        <v>0.98259656541624618</v>
      </c>
      <c r="J25" s="56">
        <v>0.91249183371729181</v>
      </c>
      <c r="K25" s="56">
        <v>0.90270149047864323</v>
      </c>
      <c r="L25" s="56">
        <v>0.88937857458516889</v>
      </c>
      <c r="M25" s="56">
        <v>0.92431697526867795</v>
      </c>
      <c r="N25" s="56">
        <v>0.89984290950635504</v>
      </c>
      <c r="O25" s="57">
        <v>0.93413478522890214</v>
      </c>
      <c r="P25" s="123">
        <f t="shared" ref="P25:P28" si="4">(O25-K25)*100</f>
        <v>3.1433294750258911</v>
      </c>
    </row>
    <row r="26" spans="2:16" x14ac:dyDescent="0.25">
      <c r="B26" s="18" t="s">
        <v>32</v>
      </c>
      <c r="C26" s="56">
        <v>4.2799254774103401</v>
      </c>
      <c r="D26" s="56">
        <v>2.3088475175085561</v>
      </c>
      <c r="E26" s="56">
        <v>22.852941176470587</v>
      </c>
      <c r="F26" s="56">
        <v>1.5441852187619376</v>
      </c>
      <c r="G26" s="56">
        <v>1.6647337419040928</v>
      </c>
      <c r="H26" s="56">
        <v>1.656405990016639</v>
      </c>
      <c r="I26" s="56">
        <v>1.0528599565326944</v>
      </c>
      <c r="J26" s="56">
        <v>1.4739829706717125</v>
      </c>
      <c r="K26" s="56">
        <v>1.5282904972535181</v>
      </c>
      <c r="L26" s="56">
        <v>1.4811908131874167</v>
      </c>
      <c r="M26" s="56">
        <v>0.98002131060202446</v>
      </c>
      <c r="N26" s="56">
        <v>1.3115637319316689</v>
      </c>
      <c r="O26" s="57">
        <v>1.40635798203179</v>
      </c>
      <c r="P26" s="123">
        <f t="shared" si="4"/>
        <v>-12.19325152217281</v>
      </c>
    </row>
    <row r="27" spans="2:16" ht="15.75" thickBot="1" x14ac:dyDescent="0.3">
      <c r="B27" s="18" t="s">
        <v>2</v>
      </c>
      <c r="C27" s="56">
        <v>0.63110419906687398</v>
      </c>
      <c r="D27" s="56">
        <v>0.56801466267811263</v>
      </c>
      <c r="E27" s="56">
        <v>0.63316912972085382</v>
      </c>
      <c r="F27" s="56">
        <v>0.76975401576572056</v>
      </c>
      <c r="G27" s="56">
        <v>0.7462364568024481</v>
      </c>
      <c r="H27" s="56">
        <v>0.66899302093718838</v>
      </c>
      <c r="I27" s="56">
        <v>0.71274124047723175</v>
      </c>
      <c r="J27" s="56">
        <v>0.31556677519061266</v>
      </c>
      <c r="K27" s="56">
        <v>0.42239009208261347</v>
      </c>
      <c r="L27" s="56">
        <v>0.50931268712671374</v>
      </c>
      <c r="M27" s="56">
        <v>0.45114345114345117</v>
      </c>
      <c r="N27" s="56">
        <v>0.45047489823609227</v>
      </c>
      <c r="O27" s="57">
        <v>0.50277469478357384</v>
      </c>
      <c r="P27" s="123">
        <f t="shared" si="4"/>
        <v>8.0384602700960368</v>
      </c>
    </row>
    <row r="28" spans="2:16" ht="15.75" thickBot="1" x14ac:dyDescent="0.3">
      <c r="B28" s="42" t="s">
        <v>33</v>
      </c>
      <c r="C28" s="58">
        <v>0.85567366459672978</v>
      </c>
      <c r="D28" s="58">
        <v>0.8742222474383905</v>
      </c>
      <c r="E28" s="58">
        <v>0.87873817507095542</v>
      </c>
      <c r="F28" s="58">
        <v>0.85718813439399422</v>
      </c>
      <c r="G28" s="58">
        <v>0.83252928017538141</v>
      </c>
      <c r="H28" s="58">
        <v>0.833815961930226</v>
      </c>
      <c r="I28" s="58">
        <v>0.85421891600437738</v>
      </c>
      <c r="J28" s="58">
        <v>0.85518345478023727</v>
      </c>
      <c r="K28" s="58">
        <v>0.8639254442274602</v>
      </c>
      <c r="L28" s="58">
        <v>0.88259779338749644</v>
      </c>
      <c r="M28" s="58">
        <v>0.88972444834778797</v>
      </c>
      <c r="N28" s="58">
        <v>0.90027821858608814</v>
      </c>
      <c r="O28" s="59">
        <v>0.92916211926897252</v>
      </c>
      <c r="P28" s="128">
        <f t="shared" si="4"/>
        <v>6.5236675041512315</v>
      </c>
    </row>
    <row r="29" spans="2:16" x14ac:dyDescent="0.25"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7"/>
    </row>
    <row r="30" spans="2:16" x14ac:dyDescent="0.25"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45" t="s">
        <v>128</v>
      </c>
    </row>
  </sheetData>
  <mergeCells count="3">
    <mergeCell ref="C4:P4"/>
    <mergeCell ref="C13:P13"/>
    <mergeCell ref="C22:P22"/>
  </mergeCells>
  <hyperlinks>
    <hyperlink ref="A2" location="'Suplemento financiero&gt;&gt;&gt;&gt;'!A1" display="ÍNDICE" xr:uid="{A6160BC3-5C0E-425B-A02E-41B20D7411F2}"/>
  </hyperlinks>
  <pageMargins left="0.7" right="0.7" top="0.75" bottom="0.75" header="0.3" footer="0.3"/>
  <pageSetup paperSize="9" scale="66" orientation="landscape" r:id="rId1"/>
  <ignoredErrors>
    <ignoredError sqref="L11" formulaRange="1"/>
    <ignoredError sqref="P11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dimension ref="A1:Z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6" customWidth="1"/>
    <col min="2" max="2" width="45.7109375" style="6" customWidth="1"/>
    <col min="3" max="3" width="11" style="6" customWidth="1"/>
    <col min="4" max="4" width="11" style="6" hidden="1" customWidth="1" outlineLevel="1"/>
    <col min="5" max="5" width="11" style="6" customWidth="1" collapsed="1"/>
    <col min="6" max="7" width="11" style="6" hidden="1" customWidth="1" outlineLevel="1"/>
    <col min="8" max="8" width="11" style="6" customWidth="1" collapsed="1"/>
    <col min="9" max="10" width="11" style="6" hidden="1" customWidth="1" outlineLevel="1"/>
    <col min="11" max="11" width="11" style="6" customWidth="1" collapsed="1"/>
    <col min="12" max="12" width="11" style="6" customWidth="1"/>
    <col min="13" max="14" width="11" style="6" hidden="1" customWidth="1" outlineLevel="1"/>
    <col min="15" max="15" width="11" style="6" customWidth="1" collapsed="1"/>
    <col min="16" max="16" width="11" style="6" customWidth="1"/>
    <col min="17" max="17" width="3" style="1" customWidth="1"/>
    <col min="18" max="16384" width="10.85546875" style="6"/>
  </cols>
  <sheetData>
    <row r="1" spans="1:26" ht="16.5" customHeight="1" x14ac:dyDescent="0.2"/>
    <row r="2" spans="1:26" ht="18.75" customHeight="1" thickBot="1" x14ac:dyDescent="0.25">
      <c r="A2" s="97" t="s">
        <v>60</v>
      </c>
      <c r="B2" s="28" t="s">
        <v>43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R2" s="28" t="s">
        <v>126</v>
      </c>
      <c r="S2" s="28"/>
      <c r="T2" s="28"/>
      <c r="U2" s="28"/>
      <c r="V2" s="28"/>
      <c r="W2" s="28"/>
      <c r="X2" s="28"/>
      <c r="Y2" s="28"/>
      <c r="Z2" s="28"/>
    </row>
    <row r="4" spans="1:26" s="5" customFormat="1" ht="15.75" thickBot="1" x14ac:dyDescent="0.3">
      <c r="B4" s="41"/>
      <c r="C4" s="60" t="s">
        <v>62</v>
      </c>
      <c r="D4" s="60" t="s">
        <v>122</v>
      </c>
      <c r="E4" s="60" t="s">
        <v>44</v>
      </c>
      <c r="F4" s="60" t="s">
        <v>123</v>
      </c>
      <c r="G4" s="60" t="s">
        <v>120</v>
      </c>
      <c r="H4" s="60" t="s">
        <v>45</v>
      </c>
      <c r="I4" s="60" t="s">
        <v>133</v>
      </c>
      <c r="J4" s="60" t="s">
        <v>121</v>
      </c>
      <c r="K4" s="60" t="s">
        <v>119</v>
      </c>
      <c r="L4" s="60" t="s">
        <v>129</v>
      </c>
      <c r="M4" s="60" t="s">
        <v>136</v>
      </c>
      <c r="N4" s="60" t="s">
        <v>138</v>
      </c>
      <c r="O4" s="62" t="s">
        <v>140</v>
      </c>
      <c r="P4" s="52" t="s">
        <v>29</v>
      </c>
      <c r="Q4" s="1"/>
      <c r="R4" s="60" t="s">
        <v>125</v>
      </c>
      <c r="S4" s="60" t="s">
        <v>130</v>
      </c>
      <c r="T4" s="60" t="s">
        <v>134</v>
      </c>
      <c r="U4" s="60" t="s">
        <v>135</v>
      </c>
      <c r="V4" s="60" t="s">
        <v>124</v>
      </c>
      <c r="W4" s="60" t="s">
        <v>131</v>
      </c>
      <c r="X4" s="60" t="s">
        <v>137</v>
      </c>
      <c r="Y4" s="60" t="s">
        <v>139</v>
      </c>
      <c r="Z4" s="62" t="s">
        <v>141</v>
      </c>
    </row>
    <row r="5" spans="1:26" s="5" customFormat="1" x14ac:dyDescent="0.25">
      <c r="B5" s="36" t="s">
        <v>26</v>
      </c>
      <c r="C5" s="105">
        <v>741178.03300000005</v>
      </c>
      <c r="D5" s="105">
        <v>573625.1777</v>
      </c>
      <c r="E5" s="105">
        <v>761158.29799999995</v>
      </c>
      <c r="F5" s="105">
        <v>377490.58505000005</v>
      </c>
      <c r="G5" s="105">
        <v>567177.75003999996</v>
      </c>
      <c r="H5" s="105">
        <v>754656.36600000004</v>
      </c>
      <c r="I5" s="105">
        <v>178953</v>
      </c>
      <c r="J5" s="105">
        <v>373701</v>
      </c>
      <c r="K5" s="105">
        <v>563300.91514000006</v>
      </c>
      <c r="L5" s="105">
        <v>748100</v>
      </c>
      <c r="M5" s="105">
        <v>181928</v>
      </c>
      <c r="N5" s="105">
        <v>383206</v>
      </c>
      <c r="O5" s="107">
        <v>579419</v>
      </c>
      <c r="P5" s="49">
        <f>+O5/K5-1</f>
        <v>2.8613631589776478E-2</v>
      </c>
      <c r="Q5" s="1"/>
      <c r="R5" s="105">
        <f>G5-F5</f>
        <v>189687.1649899999</v>
      </c>
      <c r="S5" s="105">
        <f>H5-G5</f>
        <v>187478.61596000008</v>
      </c>
      <c r="T5" s="105">
        <f t="shared" ref="T5:T8" si="0">I5</f>
        <v>178953</v>
      </c>
      <c r="U5" s="105">
        <f t="shared" ref="U5:W9" si="1">J5-I5</f>
        <v>194748</v>
      </c>
      <c r="V5" s="105">
        <f t="shared" si="1"/>
        <v>189599.91514000006</v>
      </c>
      <c r="W5" s="105">
        <f t="shared" si="1"/>
        <v>184799.08485999994</v>
      </c>
      <c r="X5" s="105">
        <f t="shared" ref="X5:X8" si="2">M5</f>
        <v>181928</v>
      </c>
      <c r="Y5" s="105">
        <f>N5-M5</f>
        <v>201278</v>
      </c>
      <c r="Z5" s="107">
        <f>O5-N5</f>
        <v>196213</v>
      </c>
    </row>
    <row r="6" spans="1:26" s="5" customFormat="1" x14ac:dyDescent="0.25">
      <c r="B6" s="36" t="s">
        <v>69</v>
      </c>
      <c r="C6" s="105">
        <v>718521</v>
      </c>
      <c r="D6" s="106">
        <v>558247.43156999955</v>
      </c>
      <c r="E6" s="105">
        <v>748309</v>
      </c>
      <c r="F6" s="105">
        <v>374155</v>
      </c>
      <c r="G6" s="105">
        <v>562589.77768000006</v>
      </c>
      <c r="H6" s="105">
        <v>752605</v>
      </c>
      <c r="I6" s="105">
        <v>184280</v>
      </c>
      <c r="J6" s="105">
        <v>370806</v>
      </c>
      <c r="K6" s="105">
        <v>559350.34435000038</v>
      </c>
      <c r="L6" s="105">
        <v>747292</v>
      </c>
      <c r="M6" s="105">
        <v>183489</v>
      </c>
      <c r="N6" s="105">
        <v>370371</v>
      </c>
      <c r="O6" s="107">
        <v>561078</v>
      </c>
      <c r="P6" s="49">
        <f t="shared" ref="P6:P10" si="3">+O6/K6-1</f>
        <v>3.0886825536995399E-3</v>
      </c>
      <c r="Q6" s="1"/>
      <c r="R6" s="105">
        <f>G6-F6</f>
        <v>188434.77768000006</v>
      </c>
      <c r="S6" s="105">
        <f t="shared" ref="S6:S9" si="4">H6-G6</f>
        <v>190015.22231999994</v>
      </c>
      <c r="T6" s="105">
        <f t="shared" si="0"/>
        <v>184280</v>
      </c>
      <c r="U6" s="105">
        <f t="shared" si="1"/>
        <v>186526</v>
      </c>
      <c r="V6" s="105">
        <f t="shared" si="1"/>
        <v>188544.34435000038</v>
      </c>
      <c r="W6" s="105">
        <f t="shared" si="1"/>
        <v>187941.65564999962</v>
      </c>
      <c r="X6" s="105">
        <f t="shared" si="2"/>
        <v>183489</v>
      </c>
      <c r="Y6" s="105">
        <f t="shared" ref="Y6:Y9" si="5">N6-M6</f>
        <v>186882</v>
      </c>
      <c r="Z6" s="107">
        <f t="shared" ref="Z6" si="6">O6-N6</f>
        <v>190707</v>
      </c>
    </row>
    <row r="7" spans="1:26" s="5" customFormat="1" x14ac:dyDescent="0.25">
      <c r="B7" s="18" t="s">
        <v>34</v>
      </c>
      <c r="C7" s="63">
        <v>-476725</v>
      </c>
      <c r="D7" s="63">
        <v>-389426.50000539894</v>
      </c>
      <c r="E7" s="63">
        <v>-519666.00000000006</v>
      </c>
      <c r="F7" s="63">
        <v>-245650</v>
      </c>
      <c r="G7" s="63">
        <v>-349852.0986038135</v>
      </c>
      <c r="H7" s="63">
        <v>-465382</v>
      </c>
      <c r="I7" s="63">
        <v>-120874</v>
      </c>
      <c r="J7" s="63">
        <v>-244740</v>
      </c>
      <c r="K7" s="63">
        <v>-374662.88629253145</v>
      </c>
      <c r="L7" s="63">
        <v>-518866</v>
      </c>
      <c r="M7" s="63">
        <v>-128817</v>
      </c>
      <c r="N7" s="63">
        <v>-266484</v>
      </c>
      <c r="O7" s="102">
        <v>-418306</v>
      </c>
      <c r="P7" s="50">
        <f t="shared" si="3"/>
        <v>0.11648635427794307</v>
      </c>
      <c r="Q7" s="1"/>
      <c r="R7" s="63">
        <f>G7-F7</f>
        <v>-104202.0986038135</v>
      </c>
      <c r="S7" s="63">
        <f t="shared" si="4"/>
        <v>-115529.9013961865</v>
      </c>
      <c r="T7" s="63">
        <f t="shared" si="0"/>
        <v>-120874</v>
      </c>
      <c r="U7" s="63">
        <f t="shared" si="1"/>
        <v>-123866</v>
      </c>
      <c r="V7" s="63">
        <f t="shared" si="1"/>
        <v>-129922.88629253145</v>
      </c>
      <c r="W7" s="63">
        <f t="shared" si="1"/>
        <v>-144203.11370746855</v>
      </c>
      <c r="X7" s="63">
        <f t="shared" si="2"/>
        <v>-128817</v>
      </c>
      <c r="Y7" s="63">
        <f>N7-M7</f>
        <v>-137667</v>
      </c>
      <c r="Z7" s="102">
        <f>O7-N7</f>
        <v>-151822</v>
      </c>
    </row>
    <row r="8" spans="1:26" s="5" customFormat="1" x14ac:dyDescent="0.25">
      <c r="B8" s="18" t="s">
        <v>35</v>
      </c>
      <c r="C8" s="63">
        <v>-154001</v>
      </c>
      <c r="D8" s="63">
        <v>-115432.9615953328</v>
      </c>
      <c r="E8" s="63">
        <v>-152748</v>
      </c>
      <c r="F8" s="63">
        <v>-79437</v>
      </c>
      <c r="G8" s="63">
        <v>-118909.1742417893</v>
      </c>
      <c r="H8" s="63">
        <v>-159468</v>
      </c>
      <c r="I8" s="63">
        <v>-36685</v>
      </c>
      <c r="J8" s="63">
        <v>-75358</v>
      </c>
      <c r="K8" s="63">
        <v>-114751.67075482252</v>
      </c>
      <c r="L8" s="63">
        <v>-154310</v>
      </c>
      <c r="M8" s="63">
        <v>-35791</v>
      </c>
      <c r="N8" s="63">
        <v>-71468</v>
      </c>
      <c r="O8" s="102">
        <v>-110044</v>
      </c>
      <c r="P8" s="50">
        <f t="shared" si="3"/>
        <v>-4.1024855881017119E-2</v>
      </c>
      <c r="Q8" s="1"/>
      <c r="R8" s="63">
        <f>G8-F8</f>
        <v>-39472.174241789297</v>
      </c>
      <c r="S8" s="63">
        <f t="shared" si="4"/>
        <v>-40558.825758210703</v>
      </c>
      <c r="T8" s="63">
        <f t="shared" si="0"/>
        <v>-36685</v>
      </c>
      <c r="U8" s="63">
        <f t="shared" si="1"/>
        <v>-38673</v>
      </c>
      <c r="V8" s="63">
        <f t="shared" si="1"/>
        <v>-39393.670754822524</v>
      </c>
      <c r="W8" s="63">
        <f t="shared" si="1"/>
        <v>-39558.329245177476</v>
      </c>
      <c r="X8" s="63">
        <f t="shared" si="2"/>
        <v>-35791</v>
      </c>
      <c r="Y8" s="63">
        <f t="shared" si="5"/>
        <v>-35677</v>
      </c>
      <c r="Z8" s="102">
        <f>O8-N8</f>
        <v>-38576</v>
      </c>
    </row>
    <row r="9" spans="1:26" s="5" customFormat="1" ht="15.75" thickBot="1" x14ac:dyDescent="0.3">
      <c r="B9" s="18" t="s">
        <v>36</v>
      </c>
      <c r="C9" s="63">
        <v>27179</v>
      </c>
      <c r="D9" s="63">
        <v>23881.10989</v>
      </c>
      <c r="E9" s="63">
        <v>30638</v>
      </c>
      <c r="F9" s="63">
        <v>9281</v>
      </c>
      <c r="G9" s="63">
        <v>14965.983510000002</v>
      </c>
      <c r="H9" s="63">
        <v>18726</v>
      </c>
      <c r="I9" s="63">
        <v>4390</v>
      </c>
      <c r="J9" s="63">
        <v>9882</v>
      </c>
      <c r="K9" s="63">
        <v>15696.075209999997</v>
      </c>
      <c r="L9" s="63">
        <v>22877</v>
      </c>
      <c r="M9" s="63">
        <v>2550</v>
      </c>
      <c r="N9" s="63">
        <v>7286</v>
      </c>
      <c r="O9" s="102">
        <v>12636</v>
      </c>
      <c r="P9" s="50">
        <f t="shared" si="3"/>
        <v>-0.1949579859333509</v>
      </c>
      <c r="Q9" s="1"/>
      <c r="R9" s="63">
        <f>G9-F9</f>
        <v>5684.9835100000018</v>
      </c>
      <c r="S9" s="63">
        <f t="shared" si="4"/>
        <v>3760.0164899999982</v>
      </c>
      <c r="T9" s="63">
        <f>I9</f>
        <v>4390</v>
      </c>
      <c r="U9" s="63">
        <f t="shared" si="1"/>
        <v>5492</v>
      </c>
      <c r="V9" s="63">
        <f t="shared" si="1"/>
        <v>5814.0752099999972</v>
      </c>
      <c r="W9" s="63">
        <f t="shared" si="1"/>
        <v>7180.9247900000028</v>
      </c>
      <c r="X9" s="63">
        <f>M9</f>
        <v>2550</v>
      </c>
      <c r="Y9" s="63">
        <f t="shared" si="5"/>
        <v>4736</v>
      </c>
      <c r="Z9" s="102">
        <f>O9-N9</f>
        <v>5350</v>
      </c>
    </row>
    <row r="10" spans="1:26" s="5" customFormat="1" ht="15.75" thickBot="1" x14ac:dyDescent="0.3">
      <c r="B10" s="42" t="s">
        <v>27</v>
      </c>
      <c r="C10" s="103">
        <f>SUM(C6:C9)</f>
        <v>114974</v>
      </c>
      <c r="D10" s="103">
        <f>SUM(D6:D9)</f>
        <v>77269.079859267804</v>
      </c>
      <c r="E10" s="103">
        <f>SUM(E6:E9)</f>
        <v>106532.99999999994</v>
      </c>
      <c r="F10" s="103">
        <f>SUM(F6:F9)</f>
        <v>58349</v>
      </c>
      <c r="G10" s="103">
        <f>SUM(G6:G9)</f>
        <v>108794.48834439726</v>
      </c>
      <c r="H10" s="103">
        <f t="shared" ref="H10:I10" si="7">SUM(H6:H9)</f>
        <v>146481</v>
      </c>
      <c r="I10" s="103">
        <f t="shared" si="7"/>
        <v>31111</v>
      </c>
      <c r="J10" s="103">
        <f t="shared" ref="J10:O10" si="8">SUM(J6:J9)</f>
        <v>60590</v>
      </c>
      <c r="K10" s="103">
        <f t="shared" si="8"/>
        <v>85631.862512646403</v>
      </c>
      <c r="L10" s="103">
        <f t="shared" si="8"/>
        <v>96993</v>
      </c>
      <c r="M10" s="103">
        <f t="shared" si="8"/>
        <v>21431</v>
      </c>
      <c r="N10" s="103">
        <f t="shared" si="8"/>
        <v>39705</v>
      </c>
      <c r="O10" s="104">
        <f t="shared" si="8"/>
        <v>45364</v>
      </c>
      <c r="P10" s="125">
        <f t="shared" si="3"/>
        <v>-0.4702439177554909</v>
      </c>
      <c r="Q10" s="1"/>
      <c r="R10" s="103">
        <f t="shared" ref="R10:Z10" si="9">SUM(R6:R9)</f>
        <v>50445.488344397265</v>
      </c>
      <c r="S10" s="103">
        <f t="shared" si="9"/>
        <v>37686.511655602735</v>
      </c>
      <c r="T10" s="103">
        <f t="shared" si="9"/>
        <v>31111</v>
      </c>
      <c r="U10" s="103">
        <f>SUM(U6:U9)</f>
        <v>29479</v>
      </c>
      <c r="V10" s="103">
        <f>SUM(V6:V9)</f>
        <v>25041.862512646403</v>
      </c>
      <c r="W10" s="103">
        <f t="shared" si="9"/>
        <v>11361.137487353595</v>
      </c>
      <c r="X10" s="103">
        <f t="shared" si="9"/>
        <v>21431</v>
      </c>
      <c r="Y10" s="103">
        <f t="shared" si="9"/>
        <v>18274</v>
      </c>
      <c r="Z10" s="104">
        <f t="shared" si="9"/>
        <v>5659</v>
      </c>
    </row>
    <row r="11" spans="1:26" s="5" customFormat="1" ht="9" customHeight="1" x14ac:dyDescent="0.25">
      <c r="B11" s="36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4"/>
      <c r="Q11" s="1"/>
    </row>
    <row r="12" spans="1:26" s="5" customFormat="1" x14ac:dyDescent="0.25">
      <c r="B12" s="38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45" t="s">
        <v>98</v>
      </c>
      <c r="Q12" s="1"/>
      <c r="Z12" s="45" t="s">
        <v>98</v>
      </c>
    </row>
    <row r="13" spans="1:26" s="5" customFormat="1" x14ac:dyDescent="0.25">
      <c r="B13" s="38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1"/>
    </row>
    <row r="14" spans="1:26" s="5" customFormat="1" x14ac:dyDescent="0.25">
      <c r="B14" s="36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4"/>
      <c r="Q14" s="1"/>
    </row>
    <row r="15" spans="1:26" s="5" customFormat="1" ht="15.75" thickBot="1" x14ac:dyDescent="0.3">
      <c r="B15" s="41"/>
      <c r="C15" s="60" t="s">
        <v>62</v>
      </c>
      <c r="D15" s="60" t="s">
        <v>122</v>
      </c>
      <c r="E15" s="60" t="s">
        <v>44</v>
      </c>
      <c r="F15" s="60" t="s">
        <v>123</v>
      </c>
      <c r="G15" s="60" t="s">
        <v>120</v>
      </c>
      <c r="H15" s="60" t="s">
        <v>45</v>
      </c>
      <c r="I15" s="60" t="s">
        <v>133</v>
      </c>
      <c r="J15" s="60" t="s">
        <v>121</v>
      </c>
      <c r="K15" s="60" t="s">
        <v>119</v>
      </c>
      <c r="L15" s="60" t="s">
        <v>129</v>
      </c>
      <c r="M15" s="60" t="s">
        <v>136</v>
      </c>
      <c r="N15" s="60" t="s">
        <v>138</v>
      </c>
      <c r="O15" s="62" t="s">
        <v>140</v>
      </c>
      <c r="P15" s="53" t="s">
        <v>37</v>
      </c>
      <c r="Q15" s="1"/>
      <c r="R15" s="60" t="s">
        <v>125</v>
      </c>
      <c r="S15" s="60" t="s">
        <v>130</v>
      </c>
      <c r="T15" s="60" t="s">
        <v>134</v>
      </c>
      <c r="U15" s="60" t="s">
        <v>135</v>
      </c>
      <c r="V15" s="60" t="s">
        <v>124</v>
      </c>
      <c r="W15" s="60" t="s">
        <v>131</v>
      </c>
      <c r="X15" s="60" t="s">
        <v>137</v>
      </c>
      <c r="Y15" s="60" t="s">
        <v>139</v>
      </c>
      <c r="Z15" s="62" t="s">
        <v>141</v>
      </c>
    </row>
    <row r="16" spans="1:26" s="5" customFormat="1" x14ac:dyDescent="0.25">
      <c r="B16" s="18" t="s">
        <v>38</v>
      </c>
      <c r="C16" s="64">
        <f>-C7/C6</f>
        <v>0.66348095601937873</v>
      </c>
      <c r="D16" s="64">
        <f t="shared" ref="D16" si="10">-D7/D6</f>
        <v>0.69758762509696937</v>
      </c>
      <c r="E16" s="64">
        <f>-E7/E6</f>
        <v>0.69445376174815487</v>
      </c>
      <c r="F16" s="64">
        <f>-F7/F6</f>
        <v>0.65654608384225788</v>
      </c>
      <c r="G16" s="64">
        <f>-G7/G6</f>
        <v>0.62186003458244254</v>
      </c>
      <c r="H16" s="64">
        <f t="shared" ref="H16:I16" si="11">-H7/H6</f>
        <v>0.61836155752353494</v>
      </c>
      <c r="I16" s="64">
        <f t="shared" si="11"/>
        <v>0.65592576514000434</v>
      </c>
      <c r="J16" s="64">
        <f t="shared" ref="J16:O16" si="12">-J7/J6</f>
        <v>0.66002168249704696</v>
      </c>
      <c r="K16" s="64">
        <f t="shared" si="12"/>
        <v>0.66981792373420779</v>
      </c>
      <c r="L16" s="64">
        <f t="shared" si="12"/>
        <v>0.6943283214593492</v>
      </c>
      <c r="M16" s="64">
        <f t="shared" si="12"/>
        <v>0.70204208426663184</v>
      </c>
      <c r="N16" s="64">
        <f t="shared" si="12"/>
        <v>0.71950557684051941</v>
      </c>
      <c r="O16" s="66">
        <f t="shared" si="12"/>
        <v>0.7455398358160541</v>
      </c>
      <c r="P16" s="123">
        <f>(O16-K16)*100</f>
        <v>7.5721912081846305</v>
      </c>
      <c r="Q16" s="1"/>
      <c r="R16" s="64">
        <f t="shared" ref="R16:U16" si="13">-R7/R6</f>
        <v>0.55298761665306551</v>
      </c>
      <c r="S16" s="64">
        <f t="shared" si="13"/>
        <v>0.60800340091503535</v>
      </c>
      <c r="T16" s="64">
        <f t="shared" si="13"/>
        <v>0.65592576514000434</v>
      </c>
      <c r="U16" s="64">
        <f t="shared" si="13"/>
        <v>0.66406828002530482</v>
      </c>
      <c r="V16" s="64">
        <f>-V7/V6</f>
        <v>0.68908397512763253</v>
      </c>
      <c r="W16" s="64">
        <f t="shared" ref="W16:X16" si="14">-W7/W6</f>
        <v>0.7672759570449641</v>
      </c>
      <c r="X16" s="64">
        <f t="shared" si="14"/>
        <v>0.70204208426663184</v>
      </c>
      <c r="Y16" s="64">
        <f t="shared" ref="Y16" si="15">-Y7/Y6</f>
        <v>0.73665200500850803</v>
      </c>
      <c r="Z16" s="66">
        <f>-Z7/Z6</f>
        <v>0.79610082482551769</v>
      </c>
    </row>
    <row r="17" spans="2:26" s="5" customFormat="1" ht="15.75" thickBot="1" x14ac:dyDescent="0.3">
      <c r="B17" s="18" t="s">
        <v>39</v>
      </c>
      <c r="C17" s="64">
        <f>-(C8+C9)/C6</f>
        <v>0.17650423578434032</v>
      </c>
      <c r="D17" s="64">
        <f t="shared" ref="D17" si="16">-(D8+D9)/D6</f>
        <v>0.16399869758084679</v>
      </c>
      <c r="E17" s="64">
        <f>-(E8+E9)/E6</f>
        <v>0.16318125266434053</v>
      </c>
      <c r="F17" s="64">
        <f>-(F8+F9)/F6</f>
        <v>0.18750517833518193</v>
      </c>
      <c r="G17" s="64">
        <f>-(G8+G9)/G6</f>
        <v>0.18475840631237345</v>
      </c>
      <c r="H17" s="64">
        <f t="shared" ref="H17:I17" si="17">-(H8+H9)/H6</f>
        <v>0.18700646421429568</v>
      </c>
      <c r="I17" s="64">
        <f t="shared" si="17"/>
        <v>0.17524962014326026</v>
      </c>
      <c r="J17" s="64">
        <f t="shared" ref="J17:O17" si="18">-(J8+J9)/J6</f>
        <v>0.17657750953328694</v>
      </c>
      <c r="K17" s="64">
        <f t="shared" si="18"/>
        <v>0.17709043454676199</v>
      </c>
      <c r="L17" s="64">
        <f t="shared" si="18"/>
        <v>0.17587904058922083</v>
      </c>
      <c r="M17" s="64">
        <f t="shared" si="18"/>
        <v>0.18116072353111085</v>
      </c>
      <c r="N17" s="64">
        <f t="shared" si="18"/>
        <v>0.1732911054051208</v>
      </c>
      <c r="O17" s="66">
        <f t="shared" si="18"/>
        <v>0.1736086604714496</v>
      </c>
      <c r="P17" s="123">
        <f t="shared" ref="P17:P18" si="19">(O17-K17)*100</f>
        <v>-0.34817740753123883</v>
      </c>
      <c r="Q17" s="1"/>
      <c r="R17" s="64">
        <f t="shared" ref="R17:U17" si="20">-(R8+R9)/R6</f>
        <v>0.1793044317390641</v>
      </c>
      <c r="S17" s="64">
        <f t="shared" si="20"/>
        <v>0.19366242777243786</v>
      </c>
      <c r="T17" s="64">
        <f t="shared" si="20"/>
        <v>0.17524962014326026</v>
      </c>
      <c r="U17" s="64">
        <f t="shared" si="20"/>
        <v>0.17788940951931634</v>
      </c>
      <c r="V17" s="64">
        <f>-(V8+V9)/V6</f>
        <v>0.17809919284817022</v>
      </c>
      <c r="W17" s="64">
        <f t="shared" ref="W17:Z17" si="21">-(W8+W9)/W6</f>
        <v>0.1722737002778848</v>
      </c>
      <c r="X17" s="64">
        <f t="shared" si="21"/>
        <v>0.18116072353111085</v>
      </c>
      <c r="Y17" s="64">
        <f t="shared" ref="Y17" si="22">-(Y8+Y9)/Y6</f>
        <v>0.16556436681970441</v>
      </c>
      <c r="Z17" s="66">
        <f t="shared" si="21"/>
        <v>0.17422538239288543</v>
      </c>
    </row>
    <row r="18" spans="2:26" s="5" customFormat="1" ht="15.75" thickBot="1" x14ac:dyDescent="0.3">
      <c r="B18" s="42" t="s">
        <v>28</v>
      </c>
      <c r="C18" s="67">
        <f>-(C7+C8+C9)/C6</f>
        <v>0.839985191803719</v>
      </c>
      <c r="D18" s="67">
        <f t="shared" ref="D18" si="23">-(D7+D8+D9)/D6</f>
        <v>0.8615863226778161</v>
      </c>
      <c r="E18" s="67">
        <f>-(E7+E8+E9)/E6</f>
        <v>0.85763501441249534</v>
      </c>
      <c r="F18" s="67">
        <f>-(F7+F8+F9)/F6</f>
        <v>0.84405126217743986</v>
      </c>
      <c r="G18" s="67">
        <f>-(G7+G8+G9)/G6</f>
        <v>0.80661844089481605</v>
      </c>
      <c r="H18" s="67">
        <f t="shared" ref="H18:I18" si="24">-(H7+H8+H9)/H6</f>
        <v>0.80536802173783062</v>
      </c>
      <c r="I18" s="67">
        <f t="shared" si="24"/>
        <v>0.83117538528326462</v>
      </c>
      <c r="J18" s="67">
        <f t="shared" ref="J18:O18" si="25">-(J7+J8+J9)/J6</f>
        <v>0.83659919203033395</v>
      </c>
      <c r="K18" s="67">
        <f t="shared" si="25"/>
        <v>0.84690835828096978</v>
      </c>
      <c r="L18" s="67">
        <f t="shared" si="25"/>
        <v>0.87020736204857008</v>
      </c>
      <c r="M18" s="67">
        <f t="shared" si="25"/>
        <v>0.88320280779774263</v>
      </c>
      <c r="N18" s="67">
        <f t="shared" si="25"/>
        <v>0.89279668224564013</v>
      </c>
      <c r="O18" s="68">
        <f t="shared" si="25"/>
        <v>0.91914849628750372</v>
      </c>
      <c r="P18" s="129">
        <f t="shared" si="19"/>
        <v>7.2240138006533954</v>
      </c>
      <c r="Q18" s="1"/>
      <c r="R18" s="67">
        <f t="shared" ref="R18:U18" si="26">-(R7+R8+R9)/R6</f>
        <v>0.73229204839212969</v>
      </c>
      <c r="S18" s="67">
        <f t="shared" si="26"/>
        <v>0.80166582868747316</v>
      </c>
      <c r="T18" s="67">
        <f t="shared" si="26"/>
        <v>0.83117538528326462</v>
      </c>
      <c r="U18" s="67">
        <f t="shared" si="26"/>
        <v>0.84195768954462114</v>
      </c>
      <c r="V18" s="67">
        <f>-(V7+V8+V9)/V6</f>
        <v>0.86718316797580264</v>
      </c>
      <c r="W18" s="67">
        <f t="shared" ref="W18:Z18" si="27">-(W7+W8+W9)/W6</f>
        <v>0.93954965732284901</v>
      </c>
      <c r="X18" s="67">
        <f t="shared" si="27"/>
        <v>0.88320280779774263</v>
      </c>
      <c r="Y18" s="67">
        <f t="shared" ref="Y18" si="28">-(Y7+Y8+Y9)/Y6</f>
        <v>0.90221637182821246</v>
      </c>
      <c r="Z18" s="68">
        <f t="shared" si="27"/>
        <v>0.97032620721840313</v>
      </c>
    </row>
    <row r="19" spans="2:26" s="5" customFormat="1" x14ac:dyDescent="0.25">
      <c r="B19" s="3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7"/>
      <c r="Q19" s="63"/>
    </row>
    <row r="20" spans="2:26" s="5" customFormat="1" x14ac:dyDescent="0.25">
      <c r="P20" s="7"/>
      <c r="Q20" s="65"/>
    </row>
  </sheetData>
  <hyperlinks>
    <hyperlink ref="A2" location="'Suplemento financiero&gt;&gt;&gt;&gt;'!A1" display="ÍNDICE" xr:uid="{E4B6AD9B-601F-4B1D-89FA-EE9236911560}"/>
  </hyperlinks>
  <pageMargins left="0.7" right="0.7" top="0.75" bottom="0.75" header="0.3" footer="0.3"/>
  <pageSetup paperSize="9" scale="71" orientation="landscape" r:id="rId1"/>
  <colBreaks count="1" manualBreakCount="1">
    <brk id="25" max="1048575" man="1"/>
  </colBreaks>
  <ignoredErrors>
    <ignoredError sqref="C10:O10" formulaRange="1"/>
    <ignoredError sqref="T5:X10" formula="1"/>
    <ignoredError sqref="Z17:Z18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D9583-BE61-4601-BB05-21DCEC7FD5DC}">
  <dimension ref="A1:Z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6" customWidth="1"/>
    <col min="2" max="2" width="45.7109375" style="6" customWidth="1"/>
    <col min="3" max="3" width="11" style="6" customWidth="1"/>
    <col min="4" max="4" width="11" style="6" hidden="1" customWidth="1" outlineLevel="1"/>
    <col min="5" max="5" width="11" style="6" customWidth="1" collapsed="1"/>
    <col min="6" max="7" width="11" style="6" hidden="1" customWidth="1" outlineLevel="1"/>
    <col min="8" max="8" width="11" style="6" customWidth="1" collapsed="1"/>
    <col min="9" max="10" width="11" style="6" hidden="1" customWidth="1" outlineLevel="1"/>
    <col min="11" max="11" width="11" style="6" customWidth="1" collapsed="1"/>
    <col min="12" max="12" width="11" style="6" customWidth="1"/>
    <col min="13" max="14" width="11" style="6" hidden="1" customWidth="1" outlineLevel="1"/>
    <col min="15" max="15" width="11" style="6" customWidth="1" collapsed="1"/>
    <col min="16" max="16" width="11" style="6" customWidth="1"/>
    <col min="17" max="17" width="3" style="1" customWidth="1"/>
    <col min="18" max="16384" width="10.85546875" style="6"/>
  </cols>
  <sheetData>
    <row r="1" spans="1:26" ht="16.5" customHeight="1" x14ac:dyDescent="0.2"/>
    <row r="2" spans="1:26" ht="18.75" customHeight="1" thickBot="1" x14ac:dyDescent="0.25">
      <c r="A2" s="97" t="s">
        <v>60</v>
      </c>
      <c r="B2" s="28" t="s">
        <v>40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R2" s="28" t="s">
        <v>126</v>
      </c>
      <c r="S2" s="28"/>
      <c r="T2" s="28"/>
      <c r="U2" s="28"/>
      <c r="V2" s="28"/>
      <c r="W2" s="28"/>
      <c r="X2" s="28"/>
      <c r="Y2" s="28"/>
      <c r="Z2" s="28"/>
    </row>
    <row r="4" spans="1:26" s="5" customFormat="1" ht="15.75" thickBot="1" x14ac:dyDescent="0.3">
      <c r="B4" s="41"/>
      <c r="C4" s="60" t="s">
        <v>62</v>
      </c>
      <c r="D4" s="60" t="s">
        <v>122</v>
      </c>
      <c r="E4" s="60" t="s">
        <v>44</v>
      </c>
      <c r="F4" s="60" t="s">
        <v>123</v>
      </c>
      <c r="G4" s="60" t="s">
        <v>120</v>
      </c>
      <c r="H4" s="60" t="s">
        <v>45</v>
      </c>
      <c r="I4" s="60" t="s">
        <v>133</v>
      </c>
      <c r="J4" s="60" t="s">
        <v>121</v>
      </c>
      <c r="K4" s="60" t="s">
        <v>119</v>
      </c>
      <c r="L4" s="60" t="s">
        <v>129</v>
      </c>
      <c r="M4" s="60" t="s">
        <v>136</v>
      </c>
      <c r="N4" s="60" t="s">
        <v>138</v>
      </c>
      <c r="O4" s="62" t="s">
        <v>140</v>
      </c>
      <c r="P4" s="52" t="s">
        <v>29</v>
      </c>
      <c r="Q4" s="1"/>
      <c r="R4" s="60" t="s">
        <v>125</v>
      </c>
      <c r="S4" s="60" t="s">
        <v>130</v>
      </c>
      <c r="T4" s="60" t="s">
        <v>134</v>
      </c>
      <c r="U4" s="60" t="s">
        <v>135</v>
      </c>
      <c r="V4" s="60" t="s">
        <v>124</v>
      </c>
      <c r="W4" s="60" t="s">
        <v>131</v>
      </c>
      <c r="X4" s="61" t="s">
        <v>137</v>
      </c>
      <c r="Y4" s="61" t="s">
        <v>139</v>
      </c>
      <c r="Z4" s="62" t="s">
        <v>141</v>
      </c>
    </row>
    <row r="5" spans="1:26" s="5" customFormat="1" x14ac:dyDescent="0.25">
      <c r="B5" s="36" t="s">
        <v>26</v>
      </c>
      <c r="C5" s="105">
        <v>100691.076</v>
      </c>
      <c r="D5" s="105">
        <v>82446.400180000026</v>
      </c>
      <c r="E5" s="105">
        <v>111356.549</v>
      </c>
      <c r="F5" s="105">
        <v>59705.956969999999</v>
      </c>
      <c r="G5" s="105">
        <v>89543.79578</v>
      </c>
      <c r="H5" s="105">
        <v>120653.628</v>
      </c>
      <c r="I5" s="105">
        <v>31764</v>
      </c>
      <c r="J5" s="105">
        <v>64779</v>
      </c>
      <c r="K5" s="105">
        <v>97044.810309999986</v>
      </c>
      <c r="L5" s="105">
        <v>131243</v>
      </c>
      <c r="M5" s="105">
        <v>35256</v>
      </c>
      <c r="N5" s="105">
        <v>71667</v>
      </c>
      <c r="O5" s="107">
        <v>106896</v>
      </c>
      <c r="P5" s="49">
        <f t="shared" ref="P5:P9" si="0">+O5/K5-1</f>
        <v>0.10151176202551548</v>
      </c>
      <c r="Q5" s="1"/>
      <c r="R5" s="105">
        <f>G5-F5</f>
        <v>29837.838810000001</v>
      </c>
      <c r="S5" s="105">
        <f>H5-G5</f>
        <v>31109.832219999997</v>
      </c>
      <c r="T5" s="105">
        <f>I5</f>
        <v>31764</v>
      </c>
      <c r="U5" s="105">
        <f t="shared" ref="U5:U9" si="1">J5-I5</f>
        <v>33015</v>
      </c>
      <c r="V5" s="105">
        <f>K5-J5</f>
        <v>32265.810309999986</v>
      </c>
      <c r="W5" s="105">
        <f t="shared" ref="W5:W9" si="2">L5-K5</f>
        <v>34198.189690000014</v>
      </c>
      <c r="X5" s="105">
        <f>M5</f>
        <v>35256</v>
      </c>
      <c r="Y5" s="105">
        <f>N5-M5</f>
        <v>36411</v>
      </c>
      <c r="Z5" s="107">
        <f>O5-N5</f>
        <v>35229</v>
      </c>
    </row>
    <row r="6" spans="1:26" s="5" customFormat="1" x14ac:dyDescent="0.25">
      <c r="B6" s="36" t="s">
        <v>69</v>
      </c>
      <c r="C6" s="105">
        <v>92406</v>
      </c>
      <c r="D6" s="105">
        <v>76020.518519999998</v>
      </c>
      <c r="E6" s="105">
        <v>102660</v>
      </c>
      <c r="F6" s="105">
        <v>54284</v>
      </c>
      <c r="G6" s="105">
        <v>82565.065399999949</v>
      </c>
      <c r="H6" s="105">
        <v>111546</v>
      </c>
      <c r="I6" s="105">
        <v>28726</v>
      </c>
      <c r="J6" s="105">
        <v>58166</v>
      </c>
      <c r="K6" s="105">
        <v>88288.386050000001</v>
      </c>
      <c r="L6" s="105">
        <v>119067</v>
      </c>
      <c r="M6" s="105">
        <v>30892</v>
      </c>
      <c r="N6" s="105">
        <v>63021</v>
      </c>
      <c r="O6" s="107">
        <v>96242</v>
      </c>
      <c r="P6" s="49">
        <f t="shared" si="0"/>
        <v>9.0086752129500569E-2</v>
      </c>
      <c r="Q6" s="1"/>
      <c r="R6" s="105">
        <f>G6-F6</f>
        <v>28281.065399999949</v>
      </c>
      <c r="S6" s="105">
        <f t="shared" ref="S6:S9" si="3">H6-G6</f>
        <v>28980.934600000051</v>
      </c>
      <c r="T6" s="105">
        <f t="shared" ref="T6:T9" si="4">I6</f>
        <v>28726</v>
      </c>
      <c r="U6" s="105">
        <f t="shared" si="1"/>
        <v>29440</v>
      </c>
      <c r="V6" s="105">
        <f>K6-J6</f>
        <v>30122.386050000001</v>
      </c>
      <c r="W6" s="105">
        <f t="shared" si="2"/>
        <v>30778.613949999999</v>
      </c>
      <c r="X6" s="105">
        <f t="shared" ref="X6:X9" si="5">M6</f>
        <v>30892</v>
      </c>
      <c r="Y6" s="105">
        <f t="shared" ref="Y6:Y9" si="6">N6-M6</f>
        <v>32129</v>
      </c>
      <c r="Z6" s="107">
        <f t="shared" ref="Z6:Z9" si="7">O6-N6</f>
        <v>33221</v>
      </c>
    </row>
    <row r="7" spans="1:26" s="5" customFormat="1" x14ac:dyDescent="0.25">
      <c r="B7" s="18" t="s">
        <v>34</v>
      </c>
      <c r="C7" s="63">
        <v>-48215</v>
      </c>
      <c r="D7" s="63">
        <v>-39724.096594049995</v>
      </c>
      <c r="E7" s="63">
        <v>-53137</v>
      </c>
      <c r="F7" s="63">
        <v>-28390</v>
      </c>
      <c r="G7" s="63">
        <v>-45994.703035557985</v>
      </c>
      <c r="H7" s="63">
        <v>-63678</v>
      </c>
      <c r="I7" s="63">
        <v>-18299</v>
      </c>
      <c r="J7" s="63">
        <v>-33435</v>
      </c>
      <c r="K7" s="63">
        <v>-49774.005104250042</v>
      </c>
      <c r="L7" s="63">
        <v>-66003</v>
      </c>
      <c r="M7" s="63">
        <v>-18499</v>
      </c>
      <c r="N7" s="63">
        <v>-36183</v>
      </c>
      <c r="O7" s="102">
        <v>-58937</v>
      </c>
      <c r="P7" s="50">
        <f t="shared" si="0"/>
        <v>0.1840919748482841</v>
      </c>
      <c r="Q7" s="1"/>
      <c r="R7" s="63">
        <f>G7-F7</f>
        <v>-17604.703035557985</v>
      </c>
      <c r="S7" s="63">
        <f t="shared" si="3"/>
        <v>-17683.296964442015</v>
      </c>
      <c r="T7" s="63">
        <f t="shared" si="4"/>
        <v>-18299</v>
      </c>
      <c r="U7" s="63">
        <f t="shared" si="1"/>
        <v>-15136</v>
      </c>
      <c r="V7" s="63">
        <f>K7-J7</f>
        <v>-16339.005104250042</v>
      </c>
      <c r="W7" s="63">
        <f t="shared" si="2"/>
        <v>-16228.994895749958</v>
      </c>
      <c r="X7" s="63">
        <f t="shared" si="5"/>
        <v>-18499</v>
      </c>
      <c r="Y7" s="63">
        <f>N7-M7</f>
        <v>-17684</v>
      </c>
      <c r="Z7" s="102">
        <f t="shared" si="7"/>
        <v>-22754</v>
      </c>
    </row>
    <row r="8" spans="1:26" s="5" customFormat="1" x14ac:dyDescent="0.25">
      <c r="B8" s="18" t="s">
        <v>35</v>
      </c>
      <c r="C8" s="63">
        <v>-35037</v>
      </c>
      <c r="D8" s="63">
        <v>-27774.558025313498</v>
      </c>
      <c r="E8" s="63">
        <v>-37209</v>
      </c>
      <c r="F8" s="63">
        <v>-19678</v>
      </c>
      <c r="G8" s="63">
        <v>-30927.286957193995</v>
      </c>
      <c r="H8" s="63">
        <v>-40873</v>
      </c>
      <c r="I8" s="63">
        <v>-9867</v>
      </c>
      <c r="J8" s="63">
        <v>-19550</v>
      </c>
      <c r="K8" s="63">
        <v>-29832.20227503881</v>
      </c>
      <c r="L8" s="63">
        <v>-39888</v>
      </c>
      <c r="M8" s="63">
        <v>-9994</v>
      </c>
      <c r="N8" s="63">
        <v>-20405</v>
      </c>
      <c r="O8" s="102">
        <v>-30785</v>
      </c>
      <c r="P8" s="50">
        <f t="shared" si="0"/>
        <v>3.1938564782339807E-2</v>
      </c>
      <c r="Q8" s="1"/>
      <c r="R8" s="63">
        <f>G8-F8</f>
        <v>-11249.286957193995</v>
      </c>
      <c r="S8" s="63">
        <f t="shared" si="3"/>
        <v>-9945.7130428060045</v>
      </c>
      <c r="T8" s="63">
        <f t="shared" si="4"/>
        <v>-9867</v>
      </c>
      <c r="U8" s="63">
        <f t="shared" si="1"/>
        <v>-9683</v>
      </c>
      <c r="V8" s="63">
        <f>K8-J8</f>
        <v>-10282.20227503881</v>
      </c>
      <c r="W8" s="63">
        <f t="shared" si="2"/>
        <v>-10055.79772496119</v>
      </c>
      <c r="X8" s="63">
        <f t="shared" si="5"/>
        <v>-9994</v>
      </c>
      <c r="Y8" s="63">
        <f t="shared" si="6"/>
        <v>-10411</v>
      </c>
      <c r="Z8" s="102">
        <f t="shared" si="7"/>
        <v>-10380</v>
      </c>
    </row>
    <row r="9" spans="1:26" s="5" customFormat="1" ht="15.75" thickBot="1" x14ac:dyDescent="0.3">
      <c r="B9" s="18" t="s">
        <v>36</v>
      </c>
      <c r="C9" s="63">
        <v>-460</v>
      </c>
      <c r="D9" s="63">
        <v>102.78219999999999</v>
      </c>
      <c r="E9" s="63">
        <v>33</v>
      </c>
      <c r="F9" s="63">
        <v>-120</v>
      </c>
      <c r="G9" s="63">
        <v>-215.857</v>
      </c>
      <c r="H9" s="63">
        <v>-311</v>
      </c>
      <c r="I9" s="63">
        <v>-60</v>
      </c>
      <c r="J9" s="63">
        <v>-91</v>
      </c>
      <c r="K9" s="63">
        <v>-91.850300000000004</v>
      </c>
      <c r="L9" s="63">
        <v>-5</v>
      </c>
      <c r="M9" s="63">
        <v>-61</v>
      </c>
      <c r="N9" s="63">
        <v>-121</v>
      </c>
      <c r="O9" s="102">
        <v>-181</v>
      </c>
      <c r="P9" s="50">
        <f t="shared" si="0"/>
        <v>0.97059780969686527</v>
      </c>
      <c r="Q9" s="1"/>
      <c r="R9" s="63">
        <f>G9-F9</f>
        <v>-95.856999999999999</v>
      </c>
      <c r="S9" s="63">
        <f t="shared" si="3"/>
        <v>-95.143000000000001</v>
      </c>
      <c r="T9" s="63">
        <f t="shared" si="4"/>
        <v>-60</v>
      </c>
      <c r="U9" s="63">
        <f t="shared" si="1"/>
        <v>-31</v>
      </c>
      <c r="V9" s="63">
        <f>K9-J9</f>
        <v>-0.85030000000000427</v>
      </c>
      <c r="W9" s="63">
        <f t="shared" si="2"/>
        <v>86.850300000000004</v>
      </c>
      <c r="X9" s="63">
        <f t="shared" si="5"/>
        <v>-61</v>
      </c>
      <c r="Y9" s="63">
        <f t="shared" si="6"/>
        <v>-60</v>
      </c>
      <c r="Z9" s="102">
        <f t="shared" si="7"/>
        <v>-60</v>
      </c>
    </row>
    <row r="10" spans="1:26" s="5" customFormat="1" ht="15.75" thickBot="1" x14ac:dyDescent="0.3">
      <c r="B10" s="42" t="s">
        <v>27</v>
      </c>
      <c r="C10" s="103">
        <f>SUM(C6:C9)</f>
        <v>8694</v>
      </c>
      <c r="D10" s="103">
        <f>SUM(D6:D9)</f>
        <v>8624.6461006365043</v>
      </c>
      <c r="E10" s="103">
        <f>SUM(E6:E9)</f>
        <v>12347</v>
      </c>
      <c r="F10" s="103">
        <f t="shared" ref="F10:O10" si="8">SUM(F6:F9)</f>
        <v>6096</v>
      </c>
      <c r="G10" s="103">
        <f t="shared" si="8"/>
        <v>5427.2184072479686</v>
      </c>
      <c r="H10" s="103">
        <f t="shared" si="8"/>
        <v>6684</v>
      </c>
      <c r="I10" s="103">
        <f t="shared" si="8"/>
        <v>500</v>
      </c>
      <c r="J10" s="103">
        <f t="shared" si="8"/>
        <v>5090</v>
      </c>
      <c r="K10" s="103">
        <f t="shared" si="8"/>
        <v>8590.3283707111495</v>
      </c>
      <c r="L10" s="103">
        <f t="shared" si="8"/>
        <v>13171</v>
      </c>
      <c r="M10" s="103">
        <f t="shared" si="8"/>
        <v>2338</v>
      </c>
      <c r="N10" s="103">
        <f t="shared" si="8"/>
        <v>6312</v>
      </c>
      <c r="O10" s="104">
        <f t="shared" si="8"/>
        <v>6339</v>
      </c>
      <c r="P10" s="54">
        <f>+O10/K10-1</f>
        <v>-0.2620771027085631</v>
      </c>
      <c r="Q10" s="1"/>
      <c r="R10" s="103">
        <f t="shared" ref="R10:Z10" si="9">SUM(R6:R9)</f>
        <v>-668.78159275203143</v>
      </c>
      <c r="S10" s="103">
        <f t="shared" si="9"/>
        <v>1256.7815927520314</v>
      </c>
      <c r="T10" s="103">
        <f t="shared" si="9"/>
        <v>500</v>
      </c>
      <c r="U10" s="103">
        <f t="shared" si="9"/>
        <v>4590</v>
      </c>
      <c r="V10" s="103">
        <f>SUM(V6:V9)</f>
        <v>3500.3283707111495</v>
      </c>
      <c r="W10" s="103">
        <f t="shared" si="9"/>
        <v>4580.6716292888505</v>
      </c>
      <c r="X10" s="103">
        <f t="shared" si="9"/>
        <v>2338</v>
      </c>
      <c r="Y10" s="103">
        <f t="shared" si="9"/>
        <v>3974</v>
      </c>
      <c r="Z10" s="104">
        <f t="shared" si="9"/>
        <v>27</v>
      </c>
    </row>
    <row r="11" spans="1:26" s="5" customFormat="1" ht="9" customHeight="1" x14ac:dyDescent="0.25">
      <c r="B11" s="36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4"/>
      <c r="Q11" s="1"/>
      <c r="R11" s="63"/>
      <c r="S11" s="63"/>
      <c r="T11" s="63"/>
      <c r="U11" s="63"/>
      <c r="V11" s="63"/>
      <c r="W11" s="63"/>
      <c r="X11" s="63"/>
      <c r="Y11" s="63"/>
    </row>
    <row r="12" spans="1:26" s="5" customFormat="1" x14ac:dyDescent="0.25">
      <c r="B12" s="38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45" t="s">
        <v>98</v>
      </c>
      <c r="Q12" s="1"/>
      <c r="R12" s="65"/>
      <c r="S12" s="65"/>
      <c r="T12" s="65"/>
      <c r="U12" s="65"/>
      <c r="V12" s="65"/>
      <c r="W12" s="65"/>
      <c r="X12" s="65"/>
      <c r="Y12" s="65"/>
      <c r="Z12" s="45" t="s">
        <v>98</v>
      </c>
    </row>
    <row r="13" spans="1:26" s="5" customFormat="1" x14ac:dyDescent="0.25">
      <c r="B13" s="38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1"/>
      <c r="R13" s="65"/>
      <c r="S13" s="65"/>
      <c r="T13" s="65"/>
      <c r="U13" s="65"/>
      <c r="V13" s="65"/>
      <c r="W13" s="65"/>
      <c r="X13" s="65"/>
      <c r="Y13" s="65"/>
    </row>
    <row r="14" spans="1:26" s="5" customFormat="1" x14ac:dyDescent="0.25">
      <c r="B14" s="36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4"/>
      <c r="Q14" s="1"/>
      <c r="R14" s="63"/>
      <c r="S14" s="63"/>
      <c r="T14" s="63"/>
      <c r="U14" s="63"/>
      <c r="V14" s="63"/>
      <c r="W14" s="63"/>
      <c r="X14" s="63"/>
      <c r="Y14" s="63"/>
    </row>
    <row r="15" spans="1:26" s="5" customFormat="1" ht="15.75" thickBot="1" x14ac:dyDescent="0.3">
      <c r="B15" s="41"/>
      <c r="C15" s="60" t="s">
        <v>62</v>
      </c>
      <c r="D15" s="60" t="s">
        <v>122</v>
      </c>
      <c r="E15" s="60" t="s">
        <v>44</v>
      </c>
      <c r="F15" s="60" t="s">
        <v>123</v>
      </c>
      <c r="G15" s="60" t="s">
        <v>120</v>
      </c>
      <c r="H15" s="60" t="s">
        <v>45</v>
      </c>
      <c r="I15" s="60" t="s">
        <v>133</v>
      </c>
      <c r="J15" s="60" t="s">
        <v>121</v>
      </c>
      <c r="K15" s="60" t="s">
        <v>119</v>
      </c>
      <c r="L15" s="60" t="s">
        <v>129</v>
      </c>
      <c r="M15" s="60" t="s">
        <v>136</v>
      </c>
      <c r="N15" s="60" t="s">
        <v>138</v>
      </c>
      <c r="O15" s="62" t="s">
        <v>140</v>
      </c>
      <c r="P15" s="53" t="s">
        <v>37</v>
      </c>
      <c r="Q15" s="1"/>
      <c r="R15" s="60" t="s">
        <v>125</v>
      </c>
      <c r="S15" s="60" t="s">
        <v>130</v>
      </c>
      <c r="T15" s="60" t="s">
        <v>134</v>
      </c>
      <c r="U15" s="60" t="s">
        <v>135</v>
      </c>
      <c r="V15" s="60" t="s">
        <v>124</v>
      </c>
      <c r="W15" s="60" t="s">
        <v>131</v>
      </c>
      <c r="X15" s="61" t="s">
        <v>137</v>
      </c>
      <c r="Y15" s="61" t="s">
        <v>139</v>
      </c>
      <c r="Z15" s="62" t="s">
        <v>141</v>
      </c>
    </row>
    <row r="16" spans="1:26" s="5" customFormat="1" x14ac:dyDescent="0.25">
      <c r="B16" s="18" t="s">
        <v>38</v>
      </c>
      <c r="C16" s="64">
        <f>-C7/C6</f>
        <v>0.52177347791268969</v>
      </c>
      <c r="D16" s="64">
        <f t="shared" ref="D16" si="10">-D7/D6</f>
        <v>0.52254440468725705</v>
      </c>
      <c r="E16" s="64">
        <f>-E7/E6</f>
        <v>0.51760179232417691</v>
      </c>
      <c r="F16" s="64">
        <f t="shared" ref="F16:O16" si="11">-F7/F6</f>
        <v>0.52299019969051652</v>
      </c>
      <c r="G16" s="64">
        <f t="shared" si="11"/>
        <v>0.55707220496621823</v>
      </c>
      <c r="H16" s="64">
        <f t="shared" si="11"/>
        <v>0.57086762411919745</v>
      </c>
      <c r="I16" s="64">
        <f t="shared" si="11"/>
        <v>0.63701872867785281</v>
      </c>
      <c r="J16" s="64">
        <f t="shared" si="11"/>
        <v>0.57482034178042152</v>
      </c>
      <c r="K16" s="64">
        <f t="shared" si="11"/>
        <v>0.56376616824846848</v>
      </c>
      <c r="L16" s="64">
        <f t="shared" si="11"/>
        <v>0.5543349542694449</v>
      </c>
      <c r="M16" s="64">
        <f t="shared" si="11"/>
        <v>0.59882817557943802</v>
      </c>
      <c r="N16" s="64">
        <f t="shared" ref="N16" si="12">-N7/N6</f>
        <v>0.57414195268243917</v>
      </c>
      <c r="O16" s="66">
        <f t="shared" si="11"/>
        <v>0.61238336692919926</v>
      </c>
      <c r="P16" s="123">
        <f>(O16-K16)*100</f>
        <v>4.8617198680730773</v>
      </c>
      <c r="Q16" s="1"/>
      <c r="R16" s="64">
        <f t="shared" ref="R16" si="13">-R7/R6</f>
        <v>0.62249080034863247</v>
      </c>
      <c r="S16" s="64">
        <f>-S7/S6</f>
        <v>0.61017000343536143</v>
      </c>
      <c r="T16" s="64">
        <f t="shared" ref="T16:U16" si="14">-T7/T6</f>
        <v>0.63701872867785281</v>
      </c>
      <c r="U16" s="64">
        <f t="shared" si="14"/>
        <v>0.51413043478260867</v>
      </c>
      <c r="V16" s="64">
        <f>-V7/V6</f>
        <v>0.5424206793289551</v>
      </c>
      <c r="W16" s="64">
        <f>-W7/W6</f>
        <v>0.527281537827338</v>
      </c>
      <c r="X16" s="64">
        <f>-X7/X6</f>
        <v>0.59882817557943802</v>
      </c>
      <c r="Y16" s="64">
        <f>-Y7/Y6</f>
        <v>0.5504061751066015</v>
      </c>
      <c r="Z16" s="66">
        <f>-Z7/Z6</f>
        <v>0.68492820806116617</v>
      </c>
    </row>
    <row r="17" spans="2:26" s="5" customFormat="1" ht="15.75" thickBot="1" x14ac:dyDescent="0.3">
      <c r="B17" s="18" t="s">
        <v>39</v>
      </c>
      <c r="C17" s="64">
        <f>-(C8+C9)/C6</f>
        <v>0.38414172239897842</v>
      </c>
      <c r="D17" s="64">
        <f t="shared" ref="D17" si="15">-(D8+D9)/D6</f>
        <v>0.36400403948880483</v>
      </c>
      <c r="E17" s="64">
        <f>-(E8+E9)/E6</f>
        <v>0.36212741087083578</v>
      </c>
      <c r="F17" s="64">
        <f t="shared" ref="F17:O17" si="16">-(F8+F9)/F6</f>
        <v>0.36471151720580652</v>
      </c>
      <c r="G17" s="64">
        <f t="shared" si="16"/>
        <v>0.37719517093962135</v>
      </c>
      <c r="H17" s="64">
        <f t="shared" si="16"/>
        <v>0.36921090850411492</v>
      </c>
      <c r="I17" s="64">
        <f t="shared" si="16"/>
        <v>0.34557543688644432</v>
      </c>
      <c r="J17" s="64">
        <f t="shared" si="16"/>
        <v>0.33767149193687035</v>
      </c>
      <c r="K17" s="64">
        <f t="shared" si="16"/>
        <v>0.33893532223017464</v>
      </c>
      <c r="L17" s="64">
        <f t="shared" si="16"/>
        <v>0.33504665440466291</v>
      </c>
      <c r="M17" s="64">
        <f t="shared" si="16"/>
        <v>0.32548879968923994</v>
      </c>
      <c r="N17" s="64">
        <f t="shared" ref="N17" si="17">-(N8+N9)/N6</f>
        <v>0.32570095682391581</v>
      </c>
      <c r="O17" s="66">
        <f t="shared" si="16"/>
        <v>0.32175141829970283</v>
      </c>
      <c r="P17" s="123">
        <f t="shared" ref="P17:P18" si="18">(O17-K17)*100</f>
        <v>-1.7183903930471811</v>
      </c>
      <c r="Q17" s="1"/>
      <c r="R17" s="64">
        <f t="shared" ref="R17" si="19">-(R8+R9)/R6</f>
        <v>0.40115687993826482</v>
      </c>
      <c r="S17" s="64">
        <f>-(S8+S9)/S6</f>
        <v>0.34646419038556425</v>
      </c>
      <c r="T17" s="64">
        <f t="shared" ref="T17:U17" si="20">-(T8+T9)/T6</f>
        <v>0.34557543688644432</v>
      </c>
      <c r="U17" s="64">
        <f t="shared" si="20"/>
        <v>0.32995923913043479</v>
      </c>
      <c r="V17" s="64">
        <f>-(V8+V9)/V6</f>
        <v>0.34137576478735854</v>
      </c>
      <c r="W17" s="64">
        <f>-(W8+W9)/W6</f>
        <v>0.32389201934680334</v>
      </c>
      <c r="X17" s="64">
        <f>-(X8+X9)/X6</f>
        <v>0.32548879968923994</v>
      </c>
      <c r="Y17" s="64">
        <f>-(Y8+Y9)/Y6</f>
        <v>0.32590494568769646</v>
      </c>
      <c r="Z17" s="66">
        <f>-(Z8+Z9)/Z6</f>
        <v>0.3142590530086391</v>
      </c>
    </row>
    <row r="18" spans="2:26" s="5" customFormat="1" ht="15.75" thickBot="1" x14ac:dyDescent="0.3">
      <c r="B18" s="42" t="s">
        <v>28</v>
      </c>
      <c r="C18" s="67">
        <f>-(C7+C8+C9)/C6</f>
        <v>0.90591520031166806</v>
      </c>
      <c r="D18" s="67">
        <f t="shared" ref="D18" si="21">-(D7+D8+D9)/D6</f>
        <v>0.88654844417606171</v>
      </c>
      <c r="E18" s="67">
        <f>-(E7+E8+E9)/E6</f>
        <v>0.87972920319501269</v>
      </c>
      <c r="F18" s="67">
        <f t="shared" ref="F18:O18" si="22">-(F7+F8+F9)/F6</f>
        <v>0.88770171689632305</v>
      </c>
      <c r="G18" s="67">
        <f t="shared" si="22"/>
        <v>0.93426737590583953</v>
      </c>
      <c r="H18" s="67">
        <f t="shared" si="22"/>
        <v>0.94007853262331231</v>
      </c>
      <c r="I18" s="67">
        <f t="shared" si="22"/>
        <v>0.98259416556429713</v>
      </c>
      <c r="J18" s="67">
        <f t="shared" si="22"/>
        <v>0.91249183371729192</v>
      </c>
      <c r="K18" s="67">
        <f t="shared" si="22"/>
        <v>0.90270149047864334</v>
      </c>
      <c r="L18" s="67">
        <f t="shared" si="22"/>
        <v>0.88938160867410787</v>
      </c>
      <c r="M18" s="67">
        <f t="shared" si="22"/>
        <v>0.92431697526867795</v>
      </c>
      <c r="N18" s="67">
        <f t="shared" ref="N18" si="23">-(N7+N8+N9)/N6</f>
        <v>0.89984290950635504</v>
      </c>
      <c r="O18" s="68">
        <f t="shared" si="22"/>
        <v>0.93413478522890214</v>
      </c>
      <c r="P18" s="129">
        <f t="shared" si="18"/>
        <v>3.14332947502588</v>
      </c>
      <c r="Q18" s="1"/>
      <c r="R18" s="67">
        <f t="shared" ref="R18" si="24">-(R7+R8+R9)/R6</f>
        <v>1.0236476802868972</v>
      </c>
      <c r="S18" s="67">
        <f>-(S7+S8+S9)/S6</f>
        <v>0.95663419382092563</v>
      </c>
      <c r="T18" s="67">
        <f t="shared" ref="T18:U18" si="25">-(T7+T8+T9)/T6</f>
        <v>0.98259416556429713</v>
      </c>
      <c r="U18" s="67">
        <f t="shared" si="25"/>
        <v>0.84408967391304346</v>
      </c>
      <c r="V18" s="67">
        <f>-(V7+V8+V9)/V6</f>
        <v>0.88379644411631353</v>
      </c>
      <c r="W18" s="67">
        <f>-(W7+W8+W9)/W6</f>
        <v>0.85117355717414145</v>
      </c>
      <c r="X18" s="67">
        <f>-(X7+X8+X9)/X6</f>
        <v>0.92431697526867795</v>
      </c>
      <c r="Y18" s="67">
        <f>-(Y7+Y8+Y9)/Y6</f>
        <v>0.87631112079429796</v>
      </c>
      <c r="Z18" s="68">
        <f>-(Z7+Z8+Z9)/Z6</f>
        <v>0.99918726106980527</v>
      </c>
    </row>
    <row r="19" spans="2:26" s="5" customFormat="1" x14ac:dyDescent="0.25">
      <c r="B19" s="3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7"/>
      <c r="Q19" s="63"/>
    </row>
    <row r="20" spans="2:26" s="5" customFormat="1" x14ac:dyDescent="0.25">
      <c r="P20" s="7"/>
      <c r="Q20" s="65"/>
    </row>
  </sheetData>
  <hyperlinks>
    <hyperlink ref="A2" location="'Suplemento financiero&gt;&gt;&gt;&gt;'!A1" display="ÍNDICE" xr:uid="{6D437CDD-1B99-4F2D-8037-B2385DEABF35}"/>
  </hyperlinks>
  <pageMargins left="0.7" right="0.7" top="0.75" bottom="0.75" header="0.3" footer="0.3"/>
  <pageSetup paperSize="9" scale="71" orientation="landscape" r:id="rId1"/>
  <ignoredErrors>
    <ignoredError sqref="C10:L10 M10:O10" formulaRange="1"/>
    <ignoredError sqref="T5:X9" formula="1"/>
    <ignoredError sqref="Z16:Z18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63F1-F0A7-4FEE-AF73-6646F92F86E8}">
  <dimension ref="A1:Z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6" customWidth="1"/>
    <col min="2" max="2" width="45.7109375" style="6" customWidth="1"/>
    <col min="3" max="3" width="11" style="6" customWidth="1"/>
    <col min="4" max="4" width="11" style="6" hidden="1" customWidth="1" outlineLevel="1"/>
    <col min="5" max="5" width="11" style="6" customWidth="1" collapsed="1"/>
    <col min="6" max="7" width="11" style="6" hidden="1" customWidth="1" outlineLevel="1"/>
    <col min="8" max="8" width="11" style="6" customWidth="1" collapsed="1"/>
    <col min="9" max="10" width="11" style="6" hidden="1" customWidth="1" outlineLevel="1"/>
    <col min="11" max="11" width="11" style="6" customWidth="1" collapsed="1"/>
    <col min="12" max="12" width="11" style="6" customWidth="1"/>
    <col min="13" max="14" width="11" style="6" hidden="1" customWidth="1" outlineLevel="1"/>
    <col min="15" max="15" width="11" style="6" customWidth="1" collapsed="1"/>
    <col min="16" max="16" width="11" style="6" customWidth="1"/>
    <col min="17" max="17" width="3" style="1" customWidth="1"/>
    <col min="18" max="16384" width="10.85546875" style="6"/>
  </cols>
  <sheetData>
    <row r="1" spans="1:26" ht="16.5" customHeight="1" x14ac:dyDescent="0.2"/>
    <row r="2" spans="1:26" ht="18.75" customHeight="1" thickBot="1" x14ac:dyDescent="0.25">
      <c r="A2" s="97" t="s">
        <v>60</v>
      </c>
      <c r="B2" s="28" t="s">
        <v>41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R2" s="28" t="s">
        <v>126</v>
      </c>
      <c r="S2" s="28"/>
      <c r="T2" s="28"/>
      <c r="U2" s="28"/>
      <c r="V2" s="28"/>
      <c r="W2" s="28"/>
      <c r="X2" s="28"/>
      <c r="Y2" s="28"/>
      <c r="Z2" s="28"/>
    </row>
    <row r="4" spans="1:26" s="5" customFormat="1" ht="15.75" thickBot="1" x14ac:dyDescent="0.3">
      <c r="B4" s="41"/>
      <c r="C4" s="60" t="s">
        <v>62</v>
      </c>
      <c r="D4" s="60" t="s">
        <v>122</v>
      </c>
      <c r="E4" s="60" t="s">
        <v>44</v>
      </c>
      <c r="F4" s="60" t="s">
        <v>123</v>
      </c>
      <c r="G4" s="60" t="s">
        <v>120</v>
      </c>
      <c r="H4" s="60" t="s">
        <v>45</v>
      </c>
      <c r="I4" s="60" t="s">
        <v>133</v>
      </c>
      <c r="J4" s="60" t="s">
        <v>121</v>
      </c>
      <c r="K4" s="60" t="s">
        <v>119</v>
      </c>
      <c r="L4" s="60" t="s">
        <v>129</v>
      </c>
      <c r="M4" s="60" t="s">
        <v>136</v>
      </c>
      <c r="N4" s="60" t="s">
        <v>138</v>
      </c>
      <c r="O4" s="62" t="s">
        <v>140</v>
      </c>
      <c r="P4" s="52" t="s">
        <v>29</v>
      </c>
      <c r="Q4" s="1"/>
      <c r="R4" s="60" t="s">
        <v>125</v>
      </c>
      <c r="S4" s="60" t="s">
        <v>130</v>
      </c>
      <c r="T4" s="60" t="s">
        <v>134</v>
      </c>
      <c r="U4" s="60" t="s">
        <v>135</v>
      </c>
      <c r="V4" s="60" t="s">
        <v>124</v>
      </c>
      <c r="W4" s="61" t="s">
        <v>131</v>
      </c>
      <c r="X4" s="61" t="s">
        <v>137</v>
      </c>
      <c r="Y4" s="61" t="s">
        <v>139</v>
      </c>
      <c r="Z4" s="62" t="s">
        <v>141</v>
      </c>
    </row>
    <row r="5" spans="1:26" s="5" customFormat="1" x14ac:dyDescent="0.25">
      <c r="B5" s="36" t="s">
        <v>26</v>
      </c>
      <c r="C5" s="105">
        <v>7518</v>
      </c>
      <c r="D5" s="105">
        <v>12243.391560000002</v>
      </c>
      <c r="E5" s="105">
        <v>15744</v>
      </c>
      <c r="F5" s="105">
        <v>13257.647209999999</v>
      </c>
      <c r="G5" s="105">
        <v>16876.646899999996</v>
      </c>
      <c r="H5" s="105">
        <v>21826</v>
      </c>
      <c r="I5" s="105">
        <v>12002</v>
      </c>
      <c r="J5" s="105">
        <v>16622</v>
      </c>
      <c r="K5" s="105">
        <v>20912.694649999998</v>
      </c>
      <c r="L5" s="105">
        <v>26449</v>
      </c>
      <c r="M5" s="105">
        <v>13760</v>
      </c>
      <c r="N5" s="105">
        <v>18848</v>
      </c>
      <c r="O5" s="107">
        <v>23304</v>
      </c>
      <c r="P5" s="49">
        <f t="shared" ref="P5:P9" si="0">+O5/K5-1</f>
        <v>0.11434706956810103</v>
      </c>
      <c r="Q5" s="1"/>
      <c r="R5" s="105">
        <f>G5-F5</f>
        <v>3618.9996899999969</v>
      </c>
      <c r="S5" s="105">
        <f>H5-G5</f>
        <v>4949.3531000000039</v>
      </c>
      <c r="T5" s="105">
        <f>I5</f>
        <v>12002</v>
      </c>
      <c r="U5" s="105">
        <f t="shared" ref="U5:W9" si="1">J5-I5</f>
        <v>4620</v>
      </c>
      <c r="V5" s="105">
        <f t="shared" si="1"/>
        <v>4290.6946499999976</v>
      </c>
      <c r="W5" s="105">
        <f t="shared" si="1"/>
        <v>5536.3053500000024</v>
      </c>
      <c r="X5" s="106">
        <f t="shared" ref="X5:X8" si="2">M5</f>
        <v>13760</v>
      </c>
      <c r="Y5" s="106">
        <f>N5-M5</f>
        <v>5088</v>
      </c>
      <c r="Z5" s="107">
        <f>O5-N5</f>
        <v>4456</v>
      </c>
    </row>
    <row r="6" spans="1:26" s="5" customFormat="1" x14ac:dyDescent="0.25">
      <c r="B6" s="36" t="s">
        <v>69</v>
      </c>
      <c r="C6" s="105">
        <v>2147</v>
      </c>
      <c r="D6" s="105">
        <v>4759.8379600000044</v>
      </c>
      <c r="E6" s="105">
        <v>748</v>
      </c>
      <c r="F6" s="105">
        <v>4885</v>
      </c>
      <c r="G6" s="105">
        <v>7577.615569999989</v>
      </c>
      <c r="H6" s="105">
        <v>12020</v>
      </c>
      <c r="I6" s="105">
        <v>3056</v>
      </c>
      <c r="J6" s="105">
        <v>6342</v>
      </c>
      <c r="K6" s="105">
        <v>9860.6312800000014</v>
      </c>
      <c r="L6" s="105">
        <v>14981</v>
      </c>
      <c r="M6" s="105">
        <v>3754</v>
      </c>
      <c r="N6" s="105">
        <v>7610</v>
      </c>
      <c r="O6" s="107">
        <v>11576</v>
      </c>
      <c r="P6" s="49">
        <f t="shared" si="0"/>
        <v>0.17396134905472294</v>
      </c>
      <c r="Q6" s="1"/>
      <c r="R6" s="105">
        <f>G6-F6</f>
        <v>2692.615569999989</v>
      </c>
      <c r="S6" s="105">
        <f t="shared" ref="S6:S9" si="3">H6-G6</f>
        <v>4442.384430000011</v>
      </c>
      <c r="T6" s="105">
        <f t="shared" ref="T6:T9" si="4">I6</f>
        <v>3056</v>
      </c>
      <c r="U6" s="105">
        <f t="shared" si="1"/>
        <v>3286</v>
      </c>
      <c r="V6" s="105">
        <f t="shared" si="1"/>
        <v>3518.6312800000014</v>
      </c>
      <c r="W6" s="105">
        <f t="shared" si="1"/>
        <v>5120.3687199999986</v>
      </c>
      <c r="X6" s="106">
        <f t="shared" si="2"/>
        <v>3754</v>
      </c>
      <c r="Y6" s="106">
        <f t="shared" ref="Y6:Y9" si="5">N6-M6</f>
        <v>3856</v>
      </c>
      <c r="Z6" s="107">
        <f t="shared" ref="Z6:Z9" si="6">O6-N6</f>
        <v>3966</v>
      </c>
    </row>
    <row r="7" spans="1:26" s="5" customFormat="1" x14ac:dyDescent="0.25">
      <c r="B7" s="18" t="s">
        <v>34</v>
      </c>
      <c r="C7" s="63">
        <v>-2866</v>
      </c>
      <c r="D7" s="63">
        <v>-5492.4931738313571</v>
      </c>
      <c r="E7" s="63">
        <v>-7856</v>
      </c>
      <c r="F7" s="63">
        <v>-5258</v>
      </c>
      <c r="G7" s="63">
        <v>-7858.8337416389977</v>
      </c>
      <c r="H7" s="63">
        <v>-10712</v>
      </c>
      <c r="I7" s="63">
        <v>-3153</v>
      </c>
      <c r="J7" s="63">
        <v>-6678</v>
      </c>
      <c r="K7" s="63">
        <v>-9731.433319279995</v>
      </c>
      <c r="L7" s="63">
        <v>-12951</v>
      </c>
      <c r="M7" s="63">
        <v>-3799</v>
      </c>
      <c r="N7" s="63">
        <v>-7530</v>
      </c>
      <c r="O7" s="102">
        <v>-10535</v>
      </c>
      <c r="P7" s="50">
        <f t="shared" si="0"/>
        <v>8.2574339704714728E-2</v>
      </c>
      <c r="Q7" s="1"/>
      <c r="R7" s="63">
        <f>G7-F7</f>
        <v>-2600.8337416389977</v>
      </c>
      <c r="S7" s="63">
        <f t="shared" si="3"/>
        <v>-2853.1662583610023</v>
      </c>
      <c r="T7" s="63">
        <f t="shared" si="4"/>
        <v>-3153</v>
      </c>
      <c r="U7" s="63">
        <f t="shared" si="1"/>
        <v>-3525</v>
      </c>
      <c r="V7" s="63">
        <f t="shared" si="1"/>
        <v>-3053.433319279995</v>
      </c>
      <c r="W7" s="63">
        <f t="shared" si="1"/>
        <v>-3219.566680720005</v>
      </c>
      <c r="X7" s="108">
        <f t="shared" si="2"/>
        <v>-3799</v>
      </c>
      <c r="Y7" s="108">
        <f>N7-M7</f>
        <v>-3731</v>
      </c>
      <c r="Z7" s="102">
        <f t="shared" si="6"/>
        <v>-3005</v>
      </c>
    </row>
    <row r="8" spans="1:26" s="5" customFormat="1" x14ac:dyDescent="0.25">
      <c r="B8" s="18" t="s">
        <v>35</v>
      </c>
      <c r="C8" s="63">
        <v>-6083</v>
      </c>
      <c r="D8" s="63">
        <v>-5317.2468838576415</v>
      </c>
      <c r="E8" s="63">
        <v>-9085</v>
      </c>
      <c r="F8" s="63">
        <v>-2166</v>
      </c>
      <c r="G8" s="63">
        <v>-4556.8115809177998</v>
      </c>
      <c r="H8" s="63">
        <v>-8920</v>
      </c>
      <c r="I8" s="63">
        <v>-4</v>
      </c>
      <c r="J8" s="63">
        <v>-2567</v>
      </c>
      <c r="K8" s="63">
        <v>-5210.2223628648017</v>
      </c>
      <c r="L8" s="63">
        <v>-9147</v>
      </c>
      <c r="M8" s="63">
        <v>181</v>
      </c>
      <c r="N8" s="63">
        <v>-2330</v>
      </c>
      <c r="O8" s="102">
        <v>-5563</v>
      </c>
      <c r="P8" s="50">
        <f t="shared" si="0"/>
        <v>6.7708748795363594E-2</v>
      </c>
      <c r="Q8" s="1"/>
      <c r="R8" s="63">
        <f>G8-F8</f>
        <v>-2390.8115809177998</v>
      </c>
      <c r="S8" s="63">
        <f t="shared" si="3"/>
        <v>-4363.1884190822002</v>
      </c>
      <c r="T8" s="63">
        <f t="shared" si="4"/>
        <v>-4</v>
      </c>
      <c r="U8" s="63">
        <f t="shared" si="1"/>
        <v>-2563</v>
      </c>
      <c r="V8" s="63">
        <f t="shared" si="1"/>
        <v>-2643.2223628648017</v>
      </c>
      <c r="W8" s="63">
        <f t="shared" si="1"/>
        <v>-3936.7776371351983</v>
      </c>
      <c r="X8" s="108">
        <f t="shared" si="2"/>
        <v>181</v>
      </c>
      <c r="Y8" s="108">
        <f t="shared" si="5"/>
        <v>-2511</v>
      </c>
      <c r="Z8" s="102">
        <f>O8-N8</f>
        <v>-3233</v>
      </c>
    </row>
    <row r="9" spans="1:26" s="5" customFormat="1" ht="15.75" thickBot="1" x14ac:dyDescent="0.3">
      <c r="B9" s="18" t="s">
        <v>36</v>
      </c>
      <c r="C9" s="63">
        <v>-240</v>
      </c>
      <c r="D9" s="63">
        <v>-180</v>
      </c>
      <c r="E9" s="63">
        <v>-153</v>
      </c>
      <c r="F9" s="63">
        <v>-121</v>
      </c>
      <c r="G9" s="63">
        <v>-199.06700000000001</v>
      </c>
      <c r="H9" s="63">
        <v>-278</v>
      </c>
      <c r="I9" s="63">
        <v>-60</v>
      </c>
      <c r="J9" s="63">
        <v>-103</v>
      </c>
      <c r="K9" s="63">
        <v>-128.2534</v>
      </c>
      <c r="L9" s="63">
        <v>-93</v>
      </c>
      <c r="M9" s="63">
        <v>-61</v>
      </c>
      <c r="N9" s="63">
        <v>-121</v>
      </c>
      <c r="O9" s="102">
        <v>-182</v>
      </c>
      <c r="P9" s="50">
        <f t="shared" si="0"/>
        <v>0.41906569338512667</v>
      </c>
      <c r="Q9" s="1"/>
      <c r="R9" s="63">
        <f>G9-F9</f>
        <v>-78.067000000000007</v>
      </c>
      <c r="S9" s="63">
        <f t="shared" si="3"/>
        <v>-78.932999999999993</v>
      </c>
      <c r="T9" s="63">
        <f t="shared" si="4"/>
        <v>-60</v>
      </c>
      <c r="U9" s="63">
        <f t="shared" si="1"/>
        <v>-43</v>
      </c>
      <c r="V9" s="63">
        <f t="shared" si="1"/>
        <v>-25.253399999999999</v>
      </c>
      <c r="W9" s="63">
        <f t="shared" si="1"/>
        <v>35.253399999999999</v>
      </c>
      <c r="X9" s="108">
        <f>M9</f>
        <v>-61</v>
      </c>
      <c r="Y9" s="108">
        <f t="shared" si="5"/>
        <v>-60</v>
      </c>
      <c r="Z9" s="102">
        <f t="shared" si="6"/>
        <v>-61</v>
      </c>
    </row>
    <row r="10" spans="1:26" s="5" customFormat="1" ht="15.75" thickBot="1" x14ac:dyDescent="0.3">
      <c r="B10" s="42" t="s">
        <v>27</v>
      </c>
      <c r="C10" s="103">
        <f>SUM(C6:C9)</f>
        <v>-7042</v>
      </c>
      <c r="D10" s="103">
        <f>SUM(D6:D9)</f>
        <v>-6229.9020976889942</v>
      </c>
      <c r="E10" s="103">
        <f>SUM(E6:E9)</f>
        <v>-16346</v>
      </c>
      <c r="F10" s="103">
        <f t="shared" ref="F10:O10" si="7">SUM(F6:F9)</f>
        <v>-2660</v>
      </c>
      <c r="G10" s="103">
        <f t="shared" si="7"/>
        <v>-5037.0967525568085</v>
      </c>
      <c r="H10" s="103">
        <f t="shared" si="7"/>
        <v>-7890</v>
      </c>
      <c r="I10" s="103">
        <f t="shared" si="7"/>
        <v>-161</v>
      </c>
      <c r="J10" s="103">
        <f t="shared" si="7"/>
        <v>-3006</v>
      </c>
      <c r="K10" s="103">
        <f t="shared" si="7"/>
        <v>-5209.2778021447948</v>
      </c>
      <c r="L10" s="103">
        <f t="shared" si="7"/>
        <v>-7210</v>
      </c>
      <c r="M10" s="103">
        <f t="shared" si="7"/>
        <v>75</v>
      </c>
      <c r="N10" s="103">
        <f t="shared" si="7"/>
        <v>-2371</v>
      </c>
      <c r="O10" s="104">
        <f t="shared" si="7"/>
        <v>-4704</v>
      </c>
      <c r="P10" s="54">
        <f>+O10/K10-1</f>
        <v>-9.6995748995524655E-2</v>
      </c>
      <c r="Q10" s="1"/>
      <c r="R10" s="103">
        <f t="shared" ref="R10:Z10" si="8">SUM(R6:R9)</f>
        <v>-2377.0967525568085</v>
      </c>
      <c r="S10" s="103">
        <f t="shared" si="8"/>
        <v>-2852.9032474431915</v>
      </c>
      <c r="T10" s="103">
        <f t="shared" si="8"/>
        <v>-161</v>
      </c>
      <c r="U10" s="103">
        <f t="shared" si="8"/>
        <v>-2845</v>
      </c>
      <c r="V10" s="103">
        <f>SUM(V6:V9)</f>
        <v>-2203.2778021447953</v>
      </c>
      <c r="W10" s="103">
        <f t="shared" si="8"/>
        <v>-2000.7221978552047</v>
      </c>
      <c r="X10" s="109">
        <f t="shared" si="8"/>
        <v>75</v>
      </c>
      <c r="Y10" s="109">
        <f t="shared" si="8"/>
        <v>-2446</v>
      </c>
      <c r="Z10" s="104">
        <f t="shared" si="8"/>
        <v>-2333</v>
      </c>
    </row>
    <row r="11" spans="1:26" s="5" customFormat="1" ht="9" customHeight="1" x14ac:dyDescent="0.25">
      <c r="B11" s="3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7"/>
      <c r="Q11" s="1"/>
      <c r="R11" s="46"/>
      <c r="S11" s="46"/>
      <c r="T11" s="46"/>
      <c r="U11" s="46"/>
      <c r="V11" s="46"/>
      <c r="W11" s="46"/>
      <c r="X11" s="46"/>
      <c r="Y11" s="46"/>
    </row>
    <row r="12" spans="1:26" s="5" customFormat="1" x14ac:dyDescent="0.25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45" t="s">
        <v>98</v>
      </c>
      <c r="Q12" s="1"/>
      <c r="R12" s="38"/>
      <c r="S12" s="38"/>
      <c r="T12" s="38"/>
      <c r="U12" s="38"/>
      <c r="V12" s="38"/>
      <c r="W12" s="38"/>
      <c r="X12" s="38"/>
      <c r="Y12" s="38"/>
      <c r="Z12" s="45" t="s">
        <v>98</v>
      </c>
    </row>
    <row r="13" spans="1:26" s="5" customFormat="1" x14ac:dyDescent="0.25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1"/>
      <c r="R13" s="38"/>
      <c r="S13" s="38"/>
      <c r="T13" s="38"/>
      <c r="U13" s="38"/>
      <c r="V13" s="38"/>
      <c r="W13" s="38"/>
      <c r="X13" s="38"/>
      <c r="Y13" s="38"/>
    </row>
    <row r="14" spans="1:26" s="5" customFormat="1" x14ac:dyDescent="0.25">
      <c r="B14" s="3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7"/>
      <c r="Q14" s="1"/>
      <c r="R14" s="46"/>
      <c r="S14" s="46"/>
      <c r="T14" s="46"/>
      <c r="U14" s="46"/>
      <c r="V14" s="46"/>
      <c r="W14" s="46"/>
      <c r="X14" s="46"/>
      <c r="Y14" s="46"/>
    </row>
    <row r="15" spans="1:26" s="5" customFormat="1" ht="15.75" thickBot="1" x14ac:dyDescent="0.3">
      <c r="B15" s="41"/>
      <c r="C15" s="60" t="s">
        <v>62</v>
      </c>
      <c r="D15" s="60" t="s">
        <v>122</v>
      </c>
      <c r="E15" s="60" t="s">
        <v>44</v>
      </c>
      <c r="F15" s="60" t="s">
        <v>123</v>
      </c>
      <c r="G15" s="60" t="s">
        <v>120</v>
      </c>
      <c r="H15" s="60" t="s">
        <v>45</v>
      </c>
      <c r="I15" s="60" t="s">
        <v>133</v>
      </c>
      <c r="J15" s="60" t="s">
        <v>121</v>
      </c>
      <c r="K15" s="60" t="s">
        <v>119</v>
      </c>
      <c r="L15" s="60" t="s">
        <v>129</v>
      </c>
      <c r="M15" s="60" t="s">
        <v>136</v>
      </c>
      <c r="N15" s="60" t="s">
        <v>138</v>
      </c>
      <c r="O15" s="62" t="s">
        <v>140</v>
      </c>
      <c r="P15" s="53" t="s">
        <v>37</v>
      </c>
      <c r="Q15" s="1"/>
      <c r="R15" s="60" t="s">
        <v>125</v>
      </c>
      <c r="S15" s="60" t="s">
        <v>130</v>
      </c>
      <c r="T15" s="60" t="s">
        <v>134</v>
      </c>
      <c r="U15" s="60" t="s">
        <v>135</v>
      </c>
      <c r="V15" s="60" t="s">
        <v>124</v>
      </c>
      <c r="W15" s="61" t="s">
        <v>131</v>
      </c>
      <c r="X15" s="60" t="s">
        <v>137</v>
      </c>
      <c r="Y15" s="61" t="s">
        <v>139</v>
      </c>
      <c r="Z15" s="62" t="s">
        <v>141</v>
      </c>
    </row>
    <row r="16" spans="1:26" s="5" customFormat="1" x14ac:dyDescent="0.25">
      <c r="B16" s="18" t="s">
        <v>38</v>
      </c>
      <c r="C16" s="64">
        <f>-C7/C6</f>
        <v>1.3348858872845832</v>
      </c>
      <c r="D16" s="64">
        <f>-D7/D6</f>
        <v>1.1539244024667075</v>
      </c>
      <c r="E16" s="64">
        <f>-E7/E6</f>
        <v>10.502673796791443</v>
      </c>
      <c r="F16" s="64">
        <f t="shared" ref="F16:O16" si="9">-F7/F6</f>
        <v>1.0763561924257932</v>
      </c>
      <c r="G16" s="64">
        <f t="shared" si="9"/>
        <v>1.0371116968182392</v>
      </c>
      <c r="H16" s="64">
        <f t="shared" si="9"/>
        <v>0.89118136439267892</v>
      </c>
      <c r="I16" s="64">
        <f t="shared" si="9"/>
        <v>1.0317408376963351</v>
      </c>
      <c r="J16" s="64">
        <f t="shared" si="9"/>
        <v>1.0529801324503312</v>
      </c>
      <c r="K16" s="64">
        <f t="shared" si="9"/>
        <v>0.98689759742035432</v>
      </c>
      <c r="L16" s="64">
        <f t="shared" si="9"/>
        <v>0.86449502703424341</v>
      </c>
      <c r="M16" s="64">
        <f t="shared" si="9"/>
        <v>1.0119872136387853</v>
      </c>
      <c r="N16" s="64">
        <f t="shared" ref="N16" si="10">-N7/N6</f>
        <v>0.98948751642575561</v>
      </c>
      <c r="O16" s="66">
        <f t="shared" si="9"/>
        <v>0.91007256392536284</v>
      </c>
      <c r="P16" s="123">
        <f>(O16-K16)*100</f>
        <v>-7.6825033494991484</v>
      </c>
      <c r="Q16" s="1"/>
      <c r="R16" s="64">
        <f t="shared" ref="R16" si="11">-R7/R6</f>
        <v>0.96591350455535263</v>
      </c>
      <c r="S16" s="64">
        <f>-S7/S6</f>
        <v>0.64226009777388748</v>
      </c>
      <c r="T16" s="64">
        <f t="shared" ref="T16:U16" si="12">-T7/T6</f>
        <v>1.0317408376963351</v>
      </c>
      <c r="U16" s="64">
        <f t="shared" si="12"/>
        <v>1.0727328058429701</v>
      </c>
      <c r="V16" s="64">
        <f>-V7/V6</f>
        <v>0.86779007980625744</v>
      </c>
      <c r="W16" s="64">
        <f>-W7/W6</f>
        <v>0.62877633560733215</v>
      </c>
      <c r="X16" s="64">
        <f>-X7/X6</f>
        <v>1.0119872136387853</v>
      </c>
      <c r="Y16" s="64">
        <f>-Y7/Y6</f>
        <v>0.96758298755186722</v>
      </c>
      <c r="Z16" s="66">
        <f>-Z7/Z6</f>
        <v>0.75769036812909729</v>
      </c>
    </row>
    <row r="17" spans="2:26" s="5" customFormat="1" ht="15.75" thickBot="1" x14ac:dyDescent="0.3">
      <c r="B17" s="18" t="s">
        <v>39</v>
      </c>
      <c r="C17" s="64">
        <f>-(C8+C9)/C6</f>
        <v>2.9450395901257567</v>
      </c>
      <c r="D17" s="64">
        <f>-(D8+D9)/D6</f>
        <v>1.1549231150418482</v>
      </c>
      <c r="E17" s="64">
        <f>-(E8+E9)/E6</f>
        <v>12.350267379679144</v>
      </c>
      <c r="F17" s="64">
        <f t="shared" ref="F17:O17" si="13">-(F8+F9)/F6</f>
        <v>0.46816786079836231</v>
      </c>
      <c r="G17" s="64">
        <f t="shared" si="13"/>
        <v>0.62762204508585362</v>
      </c>
      <c r="H17" s="64">
        <f t="shared" si="13"/>
        <v>0.7652246256239601</v>
      </c>
      <c r="I17" s="64">
        <f t="shared" si="13"/>
        <v>2.0942408376963352E-2</v>
      </c>
      <c r="J17" s="64">
        <f t="shared" si="13"/>
        <v>0.42100283822138129</v>
      </c>
      <c r="K17" s="64">
        <f t="shared" si="13"/>
        <v>0.54139289983316363</v>
      </c>
      <c r="L17" s="64">
        <f t="shared" si="13"/>
        <v>0.61678125625792668</v>
      </c>
      <c r="M17" s="64">
        <f t="shared" si="13"/>
        <v>-3.1965903036760786E-2</v>
      </c>
      <c r="N17" s="64">
        <f t="shared" ref="N17" si="14">-(N8+N9)/N6</f>
        <v>0.32207621550591325</v>
      </c>
      <c r="O17" s="66">
        <f t="shared" si="13"/>
        <v>0.49628541810642707</v>
      </c>
      <c r="P17" s="123">
        <f t="shared" ref="P17:P18" si="15">(O17-K17)*100</f>
        <v>-4.5107481726736562</v>
      </c>
      <c r="Q17" s="1"/>
      <c r="R17" s="64">
        <f t="shared" ref="R17" si="16">-(R8+R9)/R6</f>
        <v>0.91690719181194136</v>
      </c>
      <c r="S17" s="64">
        <f>-(S8+S9)/S6</f>
        <v>0.99994079510182987</v>
      </c>
      <c r="T17" s="64">
        <f t="shared" ref="T17:U17" si="17">-(T8+T9)/T6</f>
        <v>2.0942408376963352E-2</v>
      </c>
      <c r="U17" s="64">
        <f t="shared" si="17"/>
        <v>0.79306147291539864</v>
      </c>
      <c r="V17" s="64">
        <f>-(V8+V9)/V6</f>
        <v>0.75838459631519006</v>
      </c>
      <c r="W17" s="64">
        <f>-(W8+W9)/W6</f>
        <v>0.76196157942610032</v>
      </c>
      <c r="X17" s="64">
        <f>-(X8+X9)/X6</f>
        <v>-3.1965903036760786E-2</v>
      </c>
      <c r="Y17" s="64">
        <f>-(Y8+Y9)/Y6</f>
        <v>0.66675311203319498</v>
      </c>
      <c r="Z17" s="66">
        <f>-(Z8+Z9)/Z6</f>
        <v>0.83055975794251136</v>
      </c>
    </row>
    <row r="18" spans="2:26" s="5" customFormat="1" ht="15.75" thickBot="1" x14ac:dyDescent="0.3">
      <c r="B18" s="42" t="s">
        <v>28</v>
      </c>
      <c r="C18" s="67">
        <f>-(C7+C8+C9)/C6</f>
        <v>4.2799254774103401</v>
      </c>
      <c r="D18" s="67">
        <f>-(D7+D8+D9)/D6</f>
        <v>2.3088475175085561</v>
      </c>
      <c r="E18" s="67">
        <f>-(E7+E8+E9)/E6</f>
        <v>22.852941176470587</v>
      </c>
      <c r="F18" s="67">
        <f t="shared" ref="F18:O18" si="18">-(F7+F8+F9)/F6</f>
        <v>1.5445240532241555</v>
      </c>
      <c r="G18" s="67">
        <f t="shared" si="18"/>
        <v>1.6647337419040926</v>
      </c>
      <c r="H18" s="67">
        <f t="shared" si="18"/>
        <v>1.656405990016639</v>
      </c>
      <c r="I18" s="67">
        <f t="shared" si="18"/>
        <v>1.0526832460732984</v>
      </c>
      <c r="J18" s="67">
        <f t="shared" si="18"/>
        <v>1.4739829706717125</v>
      </c>
      <c r="K18" s="67">
        <f t="shared" si="18"/>
        <v>1.5282904972535178</v>
      </c>
      <c r="L18" s="67">
        <f t="shared" si="18"/>
        <v>1.48127628329217</v>
      </c>
      <c r="M18" s="67">
        <f t="shared" si="18"/>
        <v>0.98002131060202446</v>
      </c>
      <c r="N18" s="67">
        <f t="shared" ref="N18" si="19">-(N7+N8+N9)/N6</f>
        <v>1.3115637319316689</v>
      </c>
      <c r="O18" s="68">
        <f t="shared" si="18"/>
        <v>1.40635798203179</v>
      </c>
      <c r="P18" s="129">
        <f t="shared" si="15"/>
        <v>-12.193251522172787</v>
      </c>
      <c r="Q18" s="1"/>
      <c r="R18" s="67">
        <f t="shared" ref="R18" si="20">-(R7+R8+R9)/R6</f>
        <v>1.882820696367294</v>
      </c>
      <c r="S18" s="67">
        <f>-(S7+S8+S9)/S6</f>
        <v>1.6422008928757172</v>
      </c>
      <c r="T18" s="67">
        <f t="shared" ref="T18:U18" si="21">-(T7+T8+T9)/T6</f>
        <v>1.0526832460732984</v>
      </c>
      <c r="U18" s="67">
        <f t="shared" si="21"/>
        <v>1.8657942787583688</v>
      </c>
      <c r="V18" s="67">
        <f>-(V7+V8+V9)/V6</f>
        <v>1.6261746761214475</v>
      </c>
      <c r="W18" s="67">
        <f>-(W7+W8+W9)/W6</f>
        <v>1.3907379150334325</v>
      </c>
      <c r="X18" s="67">
        <f>-(X7+X8+X9)/X6</f>
        <v>0.98002131060202446</v>
      </c>
      <c r="Y18" s="67">
        <f>-(Y7+Y8+Y9)/Y6</f>
        <v>1.6343360995850622</v>
      </c>
      <c r="Z18" s="68">
        <f>-(Z7+Z8+Z9)/Z6</f>
        <v>1.5882501260716086</v>
      </c>
    </row>
    <row r="19" spans="2:26" s="5" customFormat="1" x14ac:dyDescent="0.25">
      <c r="B19" s="3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7"/>
      <c r="Q19" s="63"/>
    </row>
    <row r="20" spans="2:26" s="5" customFormat="1" x14ac:dyDescent="0.25">
      <c r="P20" s="7"/>
      <c r="Q20" s="65"/>
    </row>
  </sheetData>
  <hyperlinks>
    <hyperlink ref="A2" location="'Suplemento financiero&gt;&gt;&gt;&gt;'!A1" display="ÍNDICE" xr:uid="{E52CC2E9-ADD9-41F1-BC43-D38AA147A74B}"/>
  </hyperlinks>
  <pageMargins left="0.7" right="0.7" top="0.75" bottom="0.75" header="0.3" footer="0.3"/>
  <pageSetup paperSize="9" scale="71" orientation="landscape" r:id="rId1"/>
  <ignoredErrors>
    <ignoredError sqref="C10:O10" formulaRange="1"/>
    <ignoredError sqref="T5:X9" formula="1"/>
    <ignoredError sqref="Z16:Z18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C732-7491-4626-8159-AB756F517F87}">
  <dimension ref="A1:Z22"/>
  <sheetViews>
    <sheetView showGridLines="0" zoomScale="98" zoomScaleNormal="100" workbookViewId="0"/>
  </sheetViews>
  <sheetFormatPr baseColWidth="10" defaultColWidth="10.85546875" defaultRowHeight="15" outlineLevelCol="1" x14ac:dyDescent="0.2"/>
  <cols>
    <col min="1" max="1" width="10.7109375" style="6" customWidth="1"/>
    <col min="2" max="2" width="45.7109375" style="6" customWidth="1"/>
    <col min="3" max="3" width="11" style="6" customWidth="1"/>
    <col min="4" max="4" width="11" style="6" hidden="1" customWidth="1" outlineLevel="1"/>
    <col min="5" max="5" width="11" style="6" customWidth="1" collapsed="1"/>
    <col min="6" max="7" width="11" style="6" hidden="1" customWidth="1" outlineLevel="1"/>
    <col min="8" max="8" width="11" style="6" customWidth="1" collapsed="1"/>
    <col min="9" max="10" width="11" style="6" hidden="1" customWidth="1" outlineLevel="1"/>
    <col min="11" max="11" width="11" style="6" customWidth="1" collapsed="1"/>
    <col min="12" max="12" width="11" style="6" customWidth="1"/>
    <col min="13" max="14" width="11" style="6" hidden="1" customWidth="1" outlineLevel="1"/>
    <col min="15" max="15" width="11" style="6" customWidth="1" collapsed="1"/>
    <col min="16" max="16" width="11" style="6" customWidth="1"/>
    <col min="17" max="17" width="3" style="1" customWidth="1"/>
    <col min="18" max="16384" width="10.85546875" style="6"/>
  </cols>
  <sheetData>
    <row r="1" spans="1:26" ht="16.5" customHeight="1" x14ac:dyDescent="0.2"/>
    <row r="2" spans="1:26" ht="18.75" customHeight="1" thickBot="1" x14ac:dyDescent="0.25">
      <c r="A2" s="97" t="s">
        <v>60</v>
      </c>
      <c r="B2" s="28" t="s">
        <v>114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R2" s="28" t="s">
        <v>126</v>
      </c>
      <c r="S2" s="28"/>
      <c r="T2" s="28"/>
      <c r="U2" s="28"/>
      <c r="V2" s="28"/>
      <c r="W2" s="28"/>
      <c r="X2" s="28"/>
      <c r="Y2" s="28"/>
      <c r="Z2" s="28"/>
    </row>
    <row r="4" spans="1:26" s="5" customFormat="1" ht="15.75" thickBot="1" x14ac:dyDescent="0.3">
      <c r="B4" s="41"/>
      <c r="C4" s="60" t="s">
        <v>62</v>
      </c>
      <c r="D4" s="60" t="s">
        <v>122</v>
      </c>
      <c r="E4" s="60" t="s">
        <v>44</v>
      </c>
      <c r="F4" s="60" t="s">
        <v>123</v>
      </c>
      <c r="G4" s="60" t="s">
        <v>120</v>
      </c>
      <c r="H4" s="60" t="s">
        <v>45</v>
      </c>
      <c r="I4" s="60" t="s">
        <v>133</v>
      </c>
      <c r="J4" s="60" t="s">
        <v>121</v>
      </c>
      <c r="K4" s="60" t="s">
        <v>119</v>
      </c>
      <c r="L4" s="60" t="s">
        <v>129</v>
      </c>
      <c r="M4" s="60" t="s">
        <v>136</v>
      </c>
      <c r="N4" s="60" t="s">
        <v>138</v>
      </c>
      <c r="O4" s="62" t="s">
        <v>140</v>
      </c>
      <c r="P4" s="52" t="s">
        <v>29</v>
      </c>
      <c r="Q4" s="1"/>
      <c r="R4" s="60" t="s">
        <v>125</v>
      </c>
      <c r="S4" s="60" t="s">
        <v>130</v>
      </c>
      <c r="T4" s="60" t="s">
        <v>134</v>
      </c>
      <c r="U4" s="60" t="s">
        <v>135</v>
      </c>
      <c r="V4" s="60" t="s">
        <v>124</v>
      </c>
      <c r="W4" s="60" t="s">
        <v>131</v>
      </c>
      <c r="X4" s="60" t="s">
        <v>137</v>
      </c>
      <c r="Y4" s="60" t="s">
        <v>139</v>
      </c>
      <c r="Z4" s="62" t="s">
        <v>141</v>
      </c>
    </row>
    <row r="5" spans="1:26" s="5" customFormat="1" x14ac:dyDescent="0.25">
      <c r="B5" s="36" t="s">
        <v>26</v>
      </c>
      <c r="C5" s="105">
        <v>3733</v>
      </c>
      <c r="D5" s="105">
        <v>2922.9176800000005</v>
      </c>
      <c r="E5" s="105">
        <v>3036</v>
      </c>
      <c r="F5" s="105">
        <v>1455.98549</v>
      </c>
      <c r="G5" s="105">
        <v>1458.5712900000001</v>
      </c>
      <c r="H5" s="105">
        <v>1478</v>
      </c>
      <c r="I5" s="105">
        <v>1349</v>
      </c>
      <c r="J5" s="105">
        <v>1363</v>
      </c>
      <c r="K5" s="105">
        <v>1379.12904</v>
      </c>
      <c r="L5" s="105">
        <v>1397</v>
      </c>
      <c r="M5" s="105">
        <v>1061</v>
      </c>
      <c r="N5" s="105">
        <v>1068</v>
      </c>
      <c r="O5" s="107">
        <v>1082</v>
      </c>
      <c r="P5" s="49">
        <f>+O5/K5-1</f>
        <v>-0.21544687362975112</v>
      </c>
      <c r="Q5" s="1"/>
      <c r="R5" s="105">
        <f>G5-F5</f>
        <v>2.5858000000000629</v>
      </c>
      <c r="S5" s="105">
        <f>H5-G5</f>
        <v>19.42870999999991</v>
      </c>
      <c r="T5" s="17">
        <f t="shared" ref="T5:T9" si="0">I5</f>
        <v>1349</v>
      </c>
      <c r="U5" s="105">
        <f t="shared" ref="U5:W10" si="1">J5-I5</f>
        <v>14</v>
      </c>
      <c r="V5" s="105">
        <f t="shared" si="1"/>
        <v>16.129040000000032</v>
      </c>
      <c r="W5" s="105">
        <f t="shared" si="1"/>
        <v>17.870959999999968</v>
      </c>
      <c r="X5" s="105">
        <f t="shared" ref="X5:X9" si="2">M5</f>
        <v>1061</v>
      </c>
      <c r="Y5" s="105">
        <f>N5-M5</f>
        <v>7</v>
      </c>
      <c r="Z5" s="31">
        <f>O5-N5</f>
        <v>14</v>
      </c>
    </row>
    <row r="6" spans="1:26" s="5" customFormat="1" x14ac:dyDescent="0.25">
      <c r="B6" s="36" t="s">
        <v>69</v>
      </c>
      <c r="C6" s="105">
        <v>3215</v>
      </c>
      <c r="D6" s="105">
        <v>2324.0937800000011</v>
      </c>
      <c r="E6" s="105">
        <v>3045</v>
      </c>
      <c r="F6" s="105">
        <v>1076.1931599999994</v>
      </c>
      <c r="G6" s="105">
        <v>1494.5009200000009</v>
      </c>
      <c r="H6" s="105">
        <v>2005.9999999999998</v>
      </c>
      <c r="I6" s="105">
        <v>324</v>
      </c>
      <c r="J6" s="105">
        <v>679</v>
      </c>
      <c r="K6" s="105">
        <v>1032.8062699999991</v>
      </c>
      <c r="L6" s="105">
        <v>1388</v>
      </c>
      <c r="M6" s="105">
        <v>481</v>
      </c>
      <c r="N6" s="105">
        <v>737</v>
      </c>
      <c r="O6" s="107">
        <v>901</v>
      </c>
      <c r="P6" s="49">
        <f t="shared" ref="P6:P11" si="3">+O6/K6-1</f>
        <v>-0.12761954863035374</v>
      </c>
      <c r="Q6" s="1"/>
      <c r="R6" s="105">
        <f>G6-F6</f>
        <v>418.30776000000151</v>
      </c>
      <c r="S6" s="105">
        <f t="shared" ref="S6:S10" si="4">H6-G6</f>
        <v>511.49907999999891</v>
      </c>
      <c r="T6" s="17">
        <f t="shared" si="0"/>
        <v>324</v>
      </c>
      <c r="U6" s="105">
        <f t="shared" si="1"/>
        <v>355</v>
      </c>
      <c r="V6" s="105">
        <f t="shared" si="1"/>
        <v>353.80626999999913</v>
      </c>
      <c r="W6" s="105">
        <f t="shared" si="1"/>
        <v>355.19373000000087</v>
      </c>
      <c r="X6" s="105">
        <f t="shared" si="2"/>
        <v>481</v>
      </c>
      <c r="Y6" s="105">
        <f t="shared" ref="Y6:Y10" si="5">N6-M6</f>
        <v>256</v>
      </c>
      <c r="Z6" s="31">
        <f t="shared" ref="Z6:Z10" si="6">O6-N6</f>
        <v>164</v>
      </c>
    </row>
    <row r="7" spans="1:26" s="5" customFormat="1" x14ac:dyDescent="0.25">
      <c r="B7" s="18" t="s">
        <v>34</v>
      </c>
      <c r="C7" s="63">
        <v>-223</v>
      </c>
      <c r="D7" s="63">
        <v>-236.41472000000036</v>
      </c>
      <c r="E7" s="63">
        <v>-328</v>
      </c>
      <c r="F7" s="63">
        <v>-326.50592000000017</v>
      </c>
      <c r="G7" s="63">
        <v>-416.03276999999957</v>
      </c>
      <c r="H7" s="63">
        <v>-292</v>
      </c>
      <c r="I7" s="63">
        <v>-38</v>
      </c>
      <c r="J7" s="63">
        <v>-32</v>
      </c>
      <c r="K7" s="63">
        <v>-37.001470000000211</v>
      </c>
      <c r="L7" s="63">
        <v>0</v>
      </c>
      <c r="M7" s="63">
        <v>-49</v>
      </c>
      <c r="N7" s="63">
        <v>-21</v>
      </c>
      <c r="O7" s="32">
        <v>-36</v>
      </c>
      <c r="P7" s="50">
        <f t="shared" si="3"/>
        <v>-2.7065681444553569E-2</v>
      </c>
      <c r="Q7" s="1"/>
      <c r="R7" s="63">
        <f>G7-F7</f>
        <v>-89.526849999999399</v>
      </c>
      <c r="S7" s="63">
        <f t="shared" si="4"/>
        <v>124.03276999999957</v>
      </c>
      <c r="T7" s="19">
        <f t="shared" si="0"/>
        <v>-38</v>
      </c>
      <c r="U7" s="63">
        <f t="shared" si="1"/>
        <v>6</v>
      </c>
      <c r="V7" s="63">
        <f t="shared" si="1"/>
        <v>-5.0014700000002108</v>
      </c>
      <c r="W7" s="63">
        <f t="shared" si="1"/>
        <v>37.001470000000211</v>
      </c>
      <c r="X7" s="63">
        <f t="shared" si="2"/>
        <v>-49</v>
      </c>
      <c r="Y7" s="63">
        <f t="shared" si="5"/>
        <v>28</v>
      </c>
      <c r="Z7" s="32">
        <f t="shared" si="6"/>
        <v>-15</v>
      </c>
    </row>
    <row r="8" spans="1:26" s="5" customFormat="1" x14ac:dyDescent="0.25">
      <c r="B8" s="18" t="s">
        <v>42</v>
      </c>
      <c r="C8" s="63">
        <v>-751</v>
      </c>
      <c r="D8" s="63">
        <v>-536.81047999999998</v>
      </c>
      <c r="E8" s="63">
        <v>-724</v>
      </c>
      <c r="F8" s="63">
        <v>-416.92200000000003</v>
      </c>
      <c r="G8" s="63">
        <v>-499.85578000000004</v>
      </c>
      <c r="H8" s="63">
        <v>-708</v>
      </c>
      <c r="I8" s="63">
        <v>-184</v>
      </c>
      <c r="J8" s="63">
        <v>-172</v>
      </c>
      <c r="K8" s="63">
        <v>-386.88099</v>
      </c>
      <c r="L8" s="63">
        <v>-594</v>
      </c>
      <c r="M8" s="63">
        <v>-118</v>
      </c>
      <c r="N8" s="63">
        <v>-235</v>
      </c>
      <c r="O8" s="102">
        <v>-353</v>
      </c>
      <c r="P8" s="50">
        <f t="shared" si="3"/>
        <v>-8.7574708697886638E-2</v>
      </c>
      <c r="Q8" s="1"/>
      <c r="R8" s="63">
        <f>G8-F8</f>
        <v>-82.933780000000013</v>
      </c>
      <c r="S8" s="63">
        <f t="shared" si="4"/>
        <v>-208.14421999999996</v>
      </c>
      <c r="T8" s="19">
        <f t="shared" si="0"/>
        <v>-184</v>
      </c>
      <c r="U8" s="63">
        <f t="shared" si="1"/>
        <v>12</v>
      </c>
      <c r="V8" s="63">
        <f t="shared" si="1"/>
        <v>-214.88099</v>
      </c>
      <c r="W8" s="63">
        <f t="shared" si="1"/>
        <v>-207.11901</v>
      </c>
      <c r="X8" s="63">
        <f t="shared" si="2"/>
        <v>-118</v>
      </c>
      <c r="Y8" s="63">
        <f t="shared" si="5"/>
        <v>-117</v>
      </c>
      <c r="Z8" s="32">
        <f t="shared" si="6"/>
        <v>-118</v>
      </c>
    </row>
    <row r="9" spans="1:26" s="5" customFormat="1" x14ac:dyDescent="0.25">
      <c r="B9" s="18" t="s">
        <v>35</v>
      </c>
      <c r="C9" s="63">
        <v>-1055</v>
      </c>
      <c r="D9" s="63">
        <v>-546.89414447900003</v>
      </c>
      <c r="E9" s="63">
        <v>-877</v>
      </c>
      <c r="F9" s="63">
        <v>-84.976086649599992</v>
      </c>
      <c r="G9" s="63">
        <v>-199.36252122880001</v>
      </c>
      <c r="H9" s="63">
        <v>-342</v>
      </c>
      <c r="I9" s="63">
        <v>-8</v>
      </c>
      <c r="J9" s="63">
        <v>-10</v>
      </c>
      <c r="K9" s="63">
        <v>-12.3646754888</v>
      </c>
      <c r="L9" s="63">
        <v>-113</v>
      </c>
      <c r="M9" s="63">
        <v>-50</v>
      </c>
      <c r="N9" s="63">
        <v>-76</v>
      </c>
      <c r="O9" s="102">
        <v>-64</v>
      </c>
      <c r="P9" s="50">
        <f t="shared" si="3"/>
        <v>4.1760355585532025</v>
      </c>
      <c r="Q9" s="1"/>
      <c r="R9" s="63">
        <f>G9-F9</f>
        <v>-114.38643457920001</v>
      </c>
      <c r="S9" s="63">
        <f t="shared" si="4"/>
        <v>-142.63747877119999</v>
      </c>
      <c r="T9" s="19">
        <f t="shared" si="0"/>
        <v>-8</v>
      </c>
      <c r="U9" s="63">
        <f t="shared" si="1"/>
        <v>-2</v>
      </c>
      <c r="V9" s="63">
        <f t="shared" si="1"/>
        <v>-2.3646754887999997</v>
      </c>
      <c r="W9" s="63">
        <f t="shared" si="1"/>
        <v>-100.6353245112</v>
      </c>
      <c r="X9" s="63">
        <f t="shared" si="2"/>
        <v>-50</v>
      </c>
      <c r="Y9" s="63">
        <f t="shared" si="5"/>
        <v>-26</v>
      </c>
      <c r="Z9" s="32">
        <f t="shared" si="6"/>
        <v>12</v>
      </c>
    </row>
    <row r="10" spans="1:26" s="5" customFormat="1" ht="15.75" thickBot="1" x14ac:dyDescent="0.3">
      <c r="B10" s="18" t="s">
        <v>36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32">
        <v>0</v>
      </c>
      <c r="P10" s="50" t="s">
        <v>66</v>
      </c>
      <c r="Q10" s="1"/>
      <c r="R10" s="19">
        <f>G10-F10</f>
        <v>0</v>
      </c>
      <c r="S10" s="19">
        <f t="shared" si="4"/>
        <v>0</v>
      </c>
      <c r="T10" s="19">
        <f>I10</f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>M10</f>
        <v>0</v>
      </c>
      <c r="Y10" s="19">
        <f t="shared" si="5"/>
        <v>0</v>
      </c>
      <c r="Z10" s="32">
        <f t="shared" si="6"/>
        <v>0</v>
      </c>
    </row>
    <row r="11" spans="1:26" s="5" customFormat="1" ht="15.75" thickBot="1" x14ac:dyDescent="0.3">
      <c r="B11" s="42" t="s">
        <v>27</v>
      </c>
      <c r="C11" s="103">
        <f>SUM(C6:C10)</f>
        <v>1186</v>
      </c>
      <c r="D11" s="103">
        <f>SUM(D6:D10)</f>
        <v>1003.9744355210007</v>
      </c>
      <c r="E11" s="103">
        <f>SUM(E6:E10)</f>
        <v>1116</v>
      </c>
      <c r="F11" s="103">
        <f t="shared" ref="F11:O11" si="7">SUM(F6:F10)</f>
        <v>247.78915335039915</v>
      </c>
      <c r="G11" s="103">
        <f t="shared" si="7"/>
        <v>379.24984877120119</v>
      </c>
      <c r="H11" s="103">
        <f t="shared" si="7"/>
        <v>663.99999999999977</v>
      </c>
      <c r="I11" s="103">
        <f t="shared" si="7"/>
        <v>94</v>
      </c>
      <c r="J11" s="103">
        <f t="shared" si="7"/>
        <v>465</v>
      </c>
      <c r="K11" s="103">
        <f t="shared" si="7"/>
        <v>596.55913451119898</v>
      </c>
      <c r="L11" s="103">
        <f t="shared" si="7"/>
        <v>681</v>
      </c>
      <c r="M11" s="103">
        <f t="shared" si="7"/>
        <v>264</v>
      </c>
      <c r="N11" s="103">
        <f t="shared" si="7"/>
        <v>405</v>
      </c>
      <c r="O11" s="104">
        <f t="shared" si="7"/>
        <v>448</v>
      </c>
      <c r="P11" s="54">
        <f t="shared" si="3"/>
        <v>-0.24902666964092912</v>
      </c>
      <c r="Q11" s="1"/>
      <c r="R11" s="103">
        <f t="shared" ref="R11:U11" si="8">SUM(R6:R10)</f>
        <v>131.4606954208021</v>
      </c>
      <c r="S11" s="103">
        <f t="shared" si="8"/>
        <v>284.75015122879853</v>
      </c>
      <c r="T11" s="103">
        <f t="shared" si="8"/>
        <v>94</v>
      </c>
      <c r="U11" s="103">
        <f t="shared" si="8"/>
        <v>371</v>
      </c>
      <c r="V11" s="103">
        <f>SUM(V6:V10)</f>
        <v>131.55913451119892</v>
      </c>
      <c r="W11" s="103">
        <f>SUM(W6:W10)</f>
        <v>84.44086548880108</v>
      </c>
      <c r="X11" s="103">
        <f t="shared" ref="X11:Z11" si="9">SUM(X6:X10)</f>
        <v>264</v>
      </c>
      <c r="Y11" s="103">
        <f t="shared" si="9"/>
        <v>141</v>
      </c>
      <c r="Z11" s="104">
        <f t="shared" si="9"/>
        <v>43</v>
      </c>
    </row>
    <row r="12" spans="1:26" s="5" customFormat="1" ht="9" customHeight="1" x14ac:dyDescent="0.25">
      <c r="B12" s="36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4"/>
      <c r="Q12" s="1"/>
    </row>
    <row r="13" spans="1:26" s="5" customFormat="1" x14ac:dyDescent="0.25">
      <c r="B13" s="38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45" t="s">
        <v>98</v>
      </c>
      <c r="Q13" s="1"/>
      <c r="Z13" s="45" t="s">
        <v>98</v>
      </c>
    </row>
    <row r="14" spans="1:26" s="5" customFormat="1" x14ac:dyDescent="0.25">
      <c r="B14" s="38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1"/>
    </row>
    <row r="15" spans="1:26" s="5" customFormat="1" x14ac:dyDescent="0.25">
      <c r="B15" s="36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4"/>
      <c r="Q15" s="1"/>
    </row>
    <row r="16" spans="1:26" s="5" customFormat="1" ht="15.75" thickBot="1" x14ac:dyDescent="0.3">
      <c r="B16" s="41"/>
      <c r="C16" s="60" t="s">
        <v>62</v>
      </c>
      <c r="D16" s="60" t="s">
        <v>122</v>
      </c>
      <c r="E16" s="60" t="s">
        <v>44</v>
      </c>
      <c r="F16" s="60" t="s">
        <v>123</v>
      </c>
      <c r="G16" s="60" t="s">
        <v>120</v>
      </c>
      <c r="H16" s="60" t="s">
        <v>45</v>
      </c>
      <c r="I16" s="60" t="s">
        <v>133</v>
      </c>
      <c r="J16" s="60" t="s">
        <v>121</v>
      </c>
      <c r="K16" s="60" t="s">
        <v>119</v>
      </c>
      <c r="L16" s="60" t="s">
        <v>129</v>
      </c>
      <c r="M16" s="60" t="s">
        <v>136</v>
      </c>
      <c r="N16" s="60" t="s">
        <v>138</v>
      </c>
      <c r="O16" s="62" t="s">
        <v>140</v>
      </c>
      <c r="P16" s="53" t="s">
        <v>37</v>
      </c>
      <c r="Q16" s="1"/>
      <c r="R16" s="60" t="s">
        <v>125</v>
      </c>
      <c r="S16" s="60" t="s">
        <v>130</v>
      </c>
      <c r="T16" s="60" t="s">
        <v>134</v>
      </c>
      <c r="U16" s="60" t="s">
        <v>135</v>
      </c>
      <c r="V16" s="60" t="s">
        <v>124</v>
      </c>
      <c r="W16" s="60" t="s">
        <v>131</v>
      </c>
      <c r="X16" s="60" t="s">
        <v>137</v>
      </c>
      <c r="Y16" s="60" t="s">
        <v>139</v>
      </c>
      <c r="Z16" s="62" t="s">
        <v>141</v>
      </c>
    </row>
    <row r="17" spans="2:26" s="5" customFormat="1" x14ac:dyDescent="0.25">
      <c r="B17" s="18" t="s">
        <v>38</v>
      </c>
      <c r="C17" s="64">
        <f>-C7/C6</f>
        <v>6.9362363919129089E-2</v>
      </c>
      <c r="D17" s="64">
        <f>-D7/D6</f>
        <v>0.10172339947486983</v>
      </c>
      <c r="E17" s="64">
        <f>-E7/E6</f>
        <v>0.10771756978653531</v>
      </c>
      <c r="F17" s="64">
        <f t="shared" ref="F17:O17" si="10">-F7/F6</f>
        <v>0.30338970004232363</v>
      </c>
      <c r="G17" s="64">
        <f t="shared" si="10"/>
        <v>0.27837572023709384</v>
      </c>
      <c r="H17" s="64">
        <f t="shared" si="10"/>
        <v>0.14556331006979065</v>
      </c>
      <c r="I17" s="64">
        <f t="shared" si="10"/>
        <v>0.11728395061728394</v>
      </c>
      <c r="J17" s="64">
        <f t="shared" si="10"/>
        <v>4.7128129602356406E-2</v>
      </c>
      <c r="K17" s="64">
        <f t="shared" si="10"/>
        <v>3.5826147724684364E-2</v>
      </c>
      <c r="L17" s="64">
        <f t="shared" si="10"/>
        <v>0</v>
      </c>
      <c r="M17" s="64">
        <f t="shared" si="10"/>
        <v>0.10187110187110188</v>
      </c>
      <c r="N17" s="64">
        <f t="shared" ref="N17" si="11">-N7/N6</f>
        <v>2.8493894165535955E-2</v>
      </c>
      <c r="O17" s="66">
        <f t="shared" si="10"/>
        <v>3.9955604883462822E-2</v>
      </c>
      <c r="P17" s="123">
        <f t="shared" ref="P17:P18" si="12">(O17-K17)*100</f>
        <v>0.4129457158778459</v>
      </c>
      <c r="Q17" s="1"/>
      <c r="R17" s="64">
        <f t="shared" ref="R17:Z17" si="13">-R7/R6</f>
        <v>0.21402148982366256</v>
      </c>
      <c r="S17" s="64">
        <f t="shared" si="13"/>
        <v>-0.24248874504329476</v>
      </c>
      <c r="T17" s="64">
        <f t="shared" si="13"/>
        <v>0.11728395061728394</v>
      </c>
      <c r="U17" s="64">
        <f t="shared" si="13"/>
        <v>-1.6901408450704224E-2</v>
      </c>
      <c r="V17" s="64">
        <f t="shared" si="13"/>
        <v>1.4136182493318231E-2</v>
      </c>
      <c r="W17" s="64">
        <f t="shared" si="13"/>
        <v>-0.10417264403850857</v>
      </c>
      <c r="X17" s="64">
        <f t="shared" si="13"/>
        <v>0.10187110187110188</v>
      </c>
      <c r="Y17" s="64">
        <f>-Y7/Y6</f>
        <v>-0.109375</v>
      </c>
      <c r="Z17" s="66">
        <f t="shared" si="13"/>
        <v>9.1463414634146339E-2</v>
      </c>
    </row>
    <row r="18" spans="2:26" s="5" customFormat="1" ht="15.75" thickBot="1" x14ac:dyDescent="0.3">
      <c r="B18" s="18" t="s">
        <v>39</v>
      </c>
      <c r="C18" s="64">
        <f>-(C9+C10+C8)/C6</f>
        <v>0.56174183514774489</v>
      </c>
      <c r="D18" s="64">
        <f>-(D9+D10+D8)/D6</f>
        <v>0.46629126320324277</v>
      </c>
      <c r="E18" s="64">
        <f>-(E9+E10+E8)/E6</f>
        <v>0.52577996715927755</v>
      </c>
      <c r="F18" s="64">
        <f t="shared" ref="F18:O18" si="14">-(F9+F10+F8)/F6</f>
        <v>0.46636431572339704</v>
      </c>
      <c r="G18" s="64">
        <f t="shared" si="14"/>
        <v>0.46786073656535432</v>
      </c>
      <c r="H18" s="64">
        <f t="shared" si="14"/>
        <v>0.52342971086739787</v>
      </c>
      <c r="I18" s="64">
        <f t="shared" si="14"/>
        <v>0.59259259259259256</v>
      </c>
      <c r="J18" s="64">
        <f t="shared" si="14"/>
        <v>0.26804123711340205</v>
      </c>
      <c r="K18" s="64">
        <f t="shared" si="14"/>
        <v>0.38656394435792912</v>
      </c>
      <c r="L18" s="64">
        <f t="shared" si="14"/>
        <v>0.50936599423631124</v>
      </c>
      <c r="M18" s="64">
        <f t="shared" si="14"/>
        <v>0.34927234927234929</v>
      </c>
      <c r="N18" s="64">
        <f t="shared" ref="N18" si="15">-(N9+N10+N8)/N6</f>
        <v>0.42198100407055633</v>
      </c>
      <c r="O18" s="66">
        <f t="shared" si="14"/>
        <v>0.462819089900111</v>
      </c>
      <c r="P18" s="123">
        <f t="shared" si="12"/>
        <v>7.6255145542181877</v>
      </c>
      <c r="Q18" s="1"/>
      <c r="R18" s="64">
        <f t="shared" ref="R18:Z18" si="16">-(R9+R10+R8)/R6</f>
        <v>0.47171062420453136</v>
      </c>
      <c r="S18" s="64">
        <f t="shared" si="16"/>
        <v>0.68579145591268842</v>
      </c>
      <c r="T18" s="64">
        <f t="shared" si="16"/>
        <v>0.59259259259259256</v>
      </c>
      <c r="U18" s="64">
        <f t="shared" si="16"/>
        <v>-2.8169014084507043E-2</v>
      </c>
      <c r="V18" s="64">
        <f t="shared" si="16"/>
        <v>0.61402435148704548</v>
      </c>
      <c r="W18" s="64">
        <f t="shared" si="16"/>
        <v>0.8664407857402191</v>
      </c>
      <c r="X18" s="64">
        <f t="shared" si="16"/>
        <v>0.34927234927234929</v>
      </c>
      <c r="Y18" s="64">
        <f t="shared" ref="Y18" si="17">-(Y9+Y10+Y8)/Y6</f>
        <v>0.55859375</v>
      </c>
      <c r="Z18" s="66">
        <f t="shared" si="16"/>
        <v>0.64634146341463417</v>
      </c>
    </row>
    <row r="19" spans="2:26" s="5" customFormat="1" ht="15.75" thickBot="1" x14ac:dyDescent="0.3">
      <c r="B19" s="42" t="s">
        <v>28</v>
      </c>
      <c r="C19" s="67">
        <f>-(C7+C9+C10+C8)/C6</f>
        <v>0.63110419906687398</v>
      </c>
      <c r="D19" s="67">
        <f>-(D7+D9+D10+D8)/D6</f>
        <v>0.56801466267811263</v>
      </c>
      <c r="E19" s="67">
        <f>-(E7+E9+E10+E8)/E6</f>
        <v>0.63349753694581279</v>
      </c>
      <c r="F19" s="67">
        <f t="shared" ref="F19:O19" si="18">-(F7+F9+F10+F8)/F6</f>
        <v>0.76975401576572067</v>
      </c>
      <c r="G19" s="67">
        <f t="shared" si="18"/>
        <v>0.74623645680244821</v>
      </c>
      <c r="H19" s="67">
        <f t="shared" si="18"/>
        <v>0.66899302093718849</v>
      </c>
      <c r="I19" s="67">
        <f t="shared" si="18"/>
        <v>0.70987654320987659</v>
      </c>
      <c r="J19" s="67">
        <f t="shared" si="18"/>
        <v>0.31516936671575846</v>
      </c>
      <c r="K19" s="67">
        <f t="shared" si="18"/>
        <v>0.42239009208261352</v>
      </c>
      <c r="L19" s="67">
        <f t="shared" si="18"/>
        <v>0.50936599423631124</v>
      </c>
      <c r="M19" s="67">
        <f t="shared" si="18"/>
        <v>0.45114345114345117</v>
      </c>
      <c r="N19" s="67">
        <f t="shared" ref="N19" si="19">-(N7+N9+N10+N8)/N6</f>
        <v>0.45047489823609227</v>
      </c>
      <c r="O19" s="68">
        <f t="shared" si="18"/>
        <v>0.50277469478357384</v>
      </c>
      <c r="P19" s="129">
        <f>(O19-K19)*100</f>
        <v>8.0384602700960315</v>
      </c>
      <c r="Q19" s="63"/>
      <c r="R19" s="67">
        <f t="shared" ref="R19:U19" si="20">-(R7+R9+R10+R8)/R6</f>
        <v>0.6857321140281939</v>
      </c>
      <c r="S19" s="67">
        <f t="shared" si="20"/>
        <v>0.44330271086939366</v>
      </c>
      <c r="T19" s="67">
        <f t="shared" si="20"/>
        <v>0.70987654320987659</v>
      </c>
      <c r="U19" s="67">
        <f t="shared" si="20"/>
        <v>-4.507042253521127E-2</v>
      </c>
      <c r="V19" s="67">
        <f>-(V7+V9+V10+V8)/V6</f>
        <v>0.62816053398036376</v>
      </c>
      <c r="W19" s="67">
        <f>-(W7+W9+W10+W8)/W6</f>
        <v>0.76226814170171053</v>
      </c>
      <c r="X19" s="67">
        <f>-(X7+X9+X10+X8)/X6</f>
        <v>0.45114345114345117</v>
      </c>
      <c r="Y19" s="67">
        <f>-(Y7+Y9+Y10+Y8)/Y6</f>
        <v>0.44921875</v>
      </c>
      <c r="Z19" s="68">
        <f>-(Z7+Z9+Z10+Z8)/Z6</f>
        <v>0.73780487804878048</v>
      </c>
    </row>
    <row r="20" spans="2:26" s="5" customFormat="1" x14ac:dyDescent="0.25">
      <c r="B20" s="3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7"/>
      <c r="Q20" s="65"/>
    </row>
    <row r="21" spans="2:26" s="5" customFormat="1" x14ac:dyDescent="0.25">
      <c r="P21" s="7"/>
      <c r="Q21" s="1"/>
    </row>
    <row r="22" spans="2:26" x14ac:dyDescent="0.2">
      <c r="R22" s="5"/>
      <c r="S22" s="5"/>
      <c r="T22" s="5"/>
      <c r="U22" s="5"/>
      <c r="V22" s="5"/>
      <c r="W22" s="5"/>
      <c r="X22" s="5"/>
      <c r="Y22" s="5"/>
      <c r="Z22" s="5"/>
    </row>
  </sheetData>
  <hyperlinks>
    <hyperlink ref="A2" location="'Suplemento financiero&gt;&gt;&gt;&gt;'!A1" display="ÍNDICE" xr:uid="{F753535E-5A03-4DD5-AD3F-511AD12B387B}"/>
  </hyperlinks>
  <pageMargins left="0.7" right="0.7" top="0.75" bottom="0.75" header="0.3" footer="0.3"/>
  <pageSetup paperSize="9" scale="71" orientation="landscape" r:id="rId1"/>
  <ignoredErrors>
    <ignoredError sqref="C11:O11" formulaRange="1"/>
    <ignoredError sqref="T5:X10" formula="1"/>
    <ignoredError sqref="Z17:Z19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dimension ref="A1:H55"/>
  <sheetViews>
    <sheetView showGridLines="0" zoomScaleNormal="100" workbookViewId="0"/>
  </sheetViews>
  <sheetFormatPr baseColWidth="10" defaultColWidth="10.85546875" defaultRowHeight="12.75" x14ac:dyDescent="0.2"/>
  <cols>
    <col min="1" max="1" width="10.7109375" style="6" customWidth="1"/>
    <col min="2" max="2" width="39" style="6" customWidth="1"/>
    <col min="3" max="6" width="13.5703125" style="6" customWidth="1"/>
    <col min="7" max="7" width="10.85546875" style="6" bestFit="1" customWidth="1"/>
    <col min="8" max="8" width="9.7109375" style="6" customWidth="1"/>
    <col min="9" max="16384" width="10.85546875" style="6"/>
  </cols>
  <sheetData>
    <row r="1" spans="1:8" ht="16.5" customHeight="1" x14ac:dyDescent="0.2"/>
    <row r="2" spans="1:8" ht="18.75" customHeight="1" thickBot="1" x14ac:dyDescent="0.25">
      <c r="A2" s="97" t="s">
        <v>60</v>
      </c>
      <c r="B2" s="28" t="s">
        <v>46</v>
      </c>
      <c r="C2" s="28"/>
      <c r="D2" s="28"/>
      <c r="E2" s="28"/>
      <c r="F2" s="28"/>
      <c r="G2" s="28"/>
      <c r="H2" s="28"/>
    </row>
    <row r="4" spans="1:8" ht="14.25" thickBot="1" x14ac:dyDescent="0.25">
      <c r="B4" s="41"/>
      <c r="C4" s="51" t="s">
        <v>62</v>
      </c>
      <c r="D4" s="51" t="s">
        <v>44</v>
      </c>
      <c r="E4" s="51" t="s">
        <v>45</v>
      </c>
      <c r="F4" s="51" t="s">
        <v>129</v>
      </c>
      <c r="G4" s="136" t="s">
        <v>140</v>
      </c>
      <c r="H4" s="137"/>
    </row>
    <row r="5" spans="1:8" ht="13.5" x14ac:dyDescent="0.2">
      <c r="B5" s="16" t="s">
        <v>48</v>
      </c>
      <c r="C5" s="100">
        <f>C6+C13</f>
        <v>696945.09054</v>
      </c>
      <c r="D5" s="100">
        <f>D6+D13</f>
        <v>720797.13546999998</v>
      </c>
      <c r="E5" s="100">
        <f>E6+E13</f>
        <v>801209.28558999998</v>
      </c>
      <c r="F5" s="118">
        <f>F6+F13</f>
        <v>722005</v>
      </c>
      <c r="G5" s="124">
        <f>G6+G13</f>
        <v>615109</v>
      </c>
      <c r="H5" s="69">
        <f t="shared" ref="H5:H21" si="0">G5/G$22</f>
        <v>0.75160129912340934</v>
      </c>
    </row>
    <row r="6" spans="1:8" ht="13.5" x14ac:dyDescent="0.2">
      <c r="B6" s="72" t="s">
        <v>70</v>
      </c>
      <c r="C6" s="100">
        <f>SUM(C7:C12)</f>
        <v>397566.68119000003</v>
      </c>
      <c r="D6" s="100">
        <f>SUM(D7:D12)</f>
        <v>394655.81483999995</v>
      </c>
      <c r="E6" s="100">
        <f>SUM(E7:E12)</f>
        <v>438763.14398999995</v>
      </c>
      <c r="F6" s="118">
        <f>SUM(F7:F12)</f>
        <v>396345</v>
      </c>
      <c r="G6" s="124">
        <f>SUM(G7:G12)</f>
        <v>340836</v>
      </c>
      <c r="H6" s="69">
        <f t="shared" si="0"/>
        <v>0.41646729341958316</v>
      </c>
    </row>
    <row r="7" spans="1:8" ht="13.5" x14ac:dyDescent="0.2">
      <c r="B7" s="22" t="s">
        <v>49</v>
      </c>
      <c r="C7" s="111">
        <v>263898.88505000004</v>
      </c>
      <c r="D7" s="111">
        <v>247394.05644000001</v>
      </c>
      <c r="E7" s="111">
        <v>216811.94155999995</v>
      </c>
      <c r="F7" s="111">
        <v>184414</v>
      </c>
      <c r="G7" s="117">
        <v>172223</v>
      </c>
      <c r="H7" s="70">
        <f t="shared" si="0"/>
        <v>0.21043917507129783</v>
      </c>
    </row>
    <row r="8" spans="1:8" ht="13.5" x14ac:dyDescent="0.2">
      <c r="B8" s="22" t="s">
        <v>50</v>
      </c>
      <c r="C8" s="111">
        <v>80202.5</v>
      </c>
      <c r="D8" s="111">
        <v>91853.940789999993</v>
      </c>
      <c r="E8" s="111">
        <v>157271.44813</v>
      </c>
      <c r="F8" s="111">
        <v>150362</v>
      </c>
      <c r="G8" s="117">
        <v>114561</v>
      </c>
      <c r="H8" s="70">
        <f t="shared" si="0"/>
        <v>0.13998201364128457</v>
      </c>
    </row>
    <row r="9" spans="1:8" ht="13.5" x14ac:dyDescent="0.2">
      <c r="B9" s="22" t="s">
        <v>51</v>
      </c>
      <c r="C9" s="111">
        <v>47496.68894</v>
      </c>
      <c r="D9" s="111">
        <v>48972.218159999997</v>
      </c>
      <c r="E9" s="111">
        <v>57670.556810000002</v>
      </c>
      <c r="F9" s="111">
        <v>47717</v>
      </c>
      <c r="G9" s="117">
        <v>45927</v>
      </c>
      <c r="H9" s="70">
        <f t="shared" si="0"/>
        <v>5.6118172331799443E-2</v>
      </c>
    </row>
    <row r="10" spans="1:8" ht="13.5" x14ac:dyDescent="0.2">
      <c r="B10" s="22" t="s">
        <v>52</v>
      </c>
      <c r="C10" s="111">
        <v>4214.27945</v>
      </c>
      <c r="D10" s="111">
        <v>4648.5994499999997</v>
      </c>
      <c r="E10" s="116">
        <v>0</v>
      </c>
      <c r="F10" s="116">
        <v>0</v>
      </c>
      <c r="G10" s="117">
        <v>0</v>
      </c>
      <c r="H10" s="70">
        <f t="shared" si="0"/>
        <v>0</v>
      </c>
    </row>
    <row r="11" spans="1:8" ht="13.5" x14ac:dyDescent="0.2">
      <c r="B11" s="22" t="s">
        <v>53</v>
      </c>
      <c r="C11" s="111">
        <v>1754.3277499999999</v>
      </c>
      <c r="D11" s="111">
        <v>1787</v>
      </c>
      <c r="E11" s="111">
        <v>1629.18226</v>
      </c>
      <c r="F11" s="111">
        <v>2965</v>
      </c>
      <c r="G11" s="117">
        <v>1073</v>
      </c>
      <c r="H11" s="70">
        <f t="shared" si="0"/>
        <v>1.3110980232112004E-3</v>
      </c>
    </row>
    <row r="12" spans="1:8" ht="13.5" x14ac:dyDescent="0.2">
      <c r="B12" s="22" t="s">
        <v>65</v>
      </c>
      <c r="C12" s="116">
        <v>0</v>
      </c>
      <c r="D12" s="116">
        <v>0</v>
      </c>
      <c r="E12" s="111">
        <v>5380.01523</v>
      </c>
      <c r="F12" s="111">
        <v>10887</v>
      </c>
      <c r="G12" s="117">
        <v>7052</v>
      </c>
      <c r="H12" s="70">
        <f t="shared" si="0"/>
        <v>8.6168343519901075E-3</v>
      </c>
    </row>
    <row r="13" spans="1:8" ht="13.5" x14ac:dyDescent="0.2">
      <c r="B13" s="72" t="s">
        <v>71</v>
      </c>
      <c r="C13" s="100">
        <f>SUM(C14:C17)</f>
        <v>299378.40934999997</v>
      </c>
      <c r="D13" s="100">
        <f>SUM(D14:D17)</f>
        <v>326141.32063000003</v>
      </c>
      <c r="E13" s="100">
        <f>SUM(E14:E17)</f>
        <v>362446.14160000003</v>
      </c>
      <c r="F13" s="118">
        <f>SUM(F14:F17)</f>
        <v>325660</v>
      </c>
      <c r="G13" s="124">
        <f>SUM(G14:G17)</f>
        <v>274273</v>
      </c>
      <c r="H13" s="69">
        <f t="shared" si="0"/>
        <v>0.33513400570382623</v>
      </c>
    </row>
    <row r="14" spans="1:8" ht="13.5" x14ac:dyDescent="0.2">
      <c r="B14" s="22" t="s">
        <v>49</v>
      </c>
      <c r="C14" s="111">
        <v>137460.92869</v>
      </c>
      <c r="D14" s="111">
        <v>169933.97990999999</v>
      </c>
      <c r="E14" s="111">
        <v>199091</v>
      </c>
      <c r="F14" s="111">
        <v>161222</v>
      </c>
      <c r="G14" s="117">
        <v>134845</v>
      </c>
      <c r="H14" s="70">
        <f t="shared" si="0"/>
        <v>0.16476702044726405</v>
      </c>
    </row>
    <row r="15" spans="1:8" ht="13.5" x14ac:dyDescent="0.2">
      <c r="B15" s="22" t="s">
        <v>54</v>
      </c>
      <c r="C15" s="111">
        <v>130336.4</v>
      </c>
      <c r="D15" s="111">
        <v>123472.05232</v>
      </c>
      <c r="E15" s="111">
        <v>137084.19157</v>
      </c>
      <c r="F15" s="111">
        <v>112100</v>
      </c>
      <c r="G15" s="117">
        <v>106962</v>
      </c>
      <c r="H15" s="70">
        <f t="shared" si="0"/>
        <v>0.13069680033431166</v>
      </c>
    </row>
    <row r="16" spans="1:8" ht="13.5" x14ac:dyDescent="0.2">
      <c r="B16" s="22" t="s">
        <v>132</v>
      </c>
      <c r="C16" s="116">
        <v>0</v>
      </c>
      <c r="D16" s="116">
        <v>0</v>
      </c>
      <c r="E16" s="116">
        <v>0</v>
      </c>
      <c r="F16" s="111">
        <v>22386</v>
      </c>
      <c r="G16" s="117">
        <v>13626</v>
      </c>
      <c r="H16" s="70">
        <f t="shared" si="0"/>
        <v>1.6649600805476065E-2</v>
      </c>
    </row>
    <row r="17" spans="2:8" ht="13.5" x14ac:dyDescent="0.2">
      <c r="B17" s="22" t="s">
        <v>55</v>
      </c>
      <c r="C17" s="111">
        <v>31581.080659999996</v>
      </c>
      <c r="D17" s="111">
        <v>32735.288400000001</v>
      </c>
      <c r="E17" s="111">
        <v>26270.950030000004</v>
      </c>
      <c r="F17" s="111">
        <v>29952</v>
      </c>
      <c r="G17" s="117">
        <v>18840</v>
      </c>
      <c r="H17" s="70">
        <f t="shared" si="0"/>
        <v>2.3020584116774479E-2</v>
      </c>
    </row>
    <row r="18" spans="2:8" ht="13.5" x14ac:dyDescent="0.2">
      <c r="B18" s="16" t="s">
        <v>56</v>
      </c>
      <c r="C18" s="100">
        <v>45094</v>
      </c>
      <c r="D18" s="100">
        <v>59231</v>
      </c>
      <c r="E18" s="100">
        <v>60536</v>
      </c>
      <c r="F18" s="118">
        <v>75237</v>
      </c>
      <c r="G18" s="124">
        <v>79872</v>
      </c>
      <c r="H18" s="69">
        <f t="shared" si="0"/>
        <v>9.7595546421178944E-2</v>
      </c>
    </row>
    <row r="19" spans="2:8" ht="13.5" x14ac:dyDescent="0.2">
      <c r="B19" s="22" t="s">
        <v>64</v>
      </c>
      <c r="C19" s="111">
        <v>10300</v>
      </c>
      <c r="D19" s="111">
        <v>19416</v>
      </c>
      <c r="E19" s="111">
        <v>19795</v>
      </c>
      <c r="F19" s="111">
        <v>19654</v>
      </c>
      <c r="G19" s="117">
        <v>30115</v>
      </c>
      <c r="H19" s="70">
        <f t="shared" si="0"/>
        <v>3.6797499505130754E-2</v>
      </c>
    </row>
    <row r="20" spans="2:8" ht="13.5" x14ac:dyDescent="0.2">
      <c r="B20" s="16" t="s">
        <v>57</v>
      </c>
      <c r="C20" s="100">
        <v>43669</v>
      </c>
      <c r="D20" s="100">
        <v>57457</v>
      </c>
      <c r="E20" s="100">
        <v>65319</v>
      </c>
      <c r="F20" s="118">
        <v>78726</v>
      </c>
      <c r="G20" s="124">
        <v>58545</v>
      </c>
      <c r="H20" s="69">
        <f t="shared" si="0"/>
        <v>7.153609857306592E-2</v>
      </c>
    </row>
    <row r="21" spans="2:8" ht="14.25" thickBot="1" x14ac:dyDescent="0.25">
      <c r="B21" s="16" t="s">
        <v>63</v>
      </c>
      <c r="C21" s="100">
        <v>67458</v>
      </c>
      <c r="D21" s="100">
        <v>66670</v>
      </c>
      <c r="E21" s="100">
        <v>65947.506580000001</v>
      </c>
      <c r="F21" s="118">
        <v>65457</v>
      </c>
      <c r="G21" s="110">
        <v>64872</v>
      </c>
      <c r="H21" s="69">
        <f t="shared" si="0"/>
        <v>7.9267055882345755E-2</v>
      </c>
    </row>
    <row r="22" spans="2:8" ht="13.5" x14ac:dyDescent="0.2">
      <c r="B22" s="88" t="s">
        <v>118</v>
      </c>
      <c r="C22" s="112">
        <f t="shared" ref="C22:H22" si="1">C5+C18+C20+C21</f>
        <v>853166.09054</v>
      </c>
      <c r="D22" s="112">
        <f t="shared" si="1"/>
        <v>904155.13546999998</v>
      </c>
      <c r="E22" s="112">
        <f t="shared" si="1"/>
        <v>993011.79217000003</v>
      </c>
      <c r="F22" s="112">
        <f t="shared" si="1"/>
        <v>941425</v>
      </c>
      <c r="G22" s="113">
        <f t="shared" si="1"/>
        <v>818398</v>
      </c>
      <c r="H22" s="98">
        <f t="shared" si="1"/>
        <v>0.99999999999999989</v>
      </c>
    </row>
    <row r="23" spans="2:8" ht="14.25" thickBot="1" x14ac:dyDescent="0.25">
      <c r="B23" s="87" t="s">
        <v>47</v>
      </c>
      <c r="C23" s="100">
        <v>166776</v>
      </c>
      <c r="D23" s="100">
        <v>144937</v>
      </c>
      <c r="E23" s="100">
        <v>162500</v>
      </c>
      <c r="F23" s="118">
        <v>115788</v>
      </c>
      <c r="G23" s="110">
        <v>84087</v>
      </c>
      <c r="H23" s="99" t="s">
        <v>66</v>
      </c>
    </row>
    <row r="24" spans="2:8" ht="14.25" thickBot="1" x14ac:dyDescent="0.25">
      <c r="B24" s="25" t="s">
        <v>33</v>
      </c>
      <c r="C24" s="114">
        <f t="shared" ref="C24:F24" si="2">C22+C23</f>
        <v>1019942.09054</v>
      </c>
      <c r="D24" s="114">
        <f t="shared" si="2"/>
        <v>1049092.1354700001</v>
      </c>
      <c r="E24" s="114">
        <f t="shared" si="2"/>
        <v>1155511.79217</v>
      </c>
      <c r="F24" s="114">
        <f t="shared" si="2"/>
        <v>1057213</v>
      </c>
      <c r="G24" s="115">
        <f>G22+G23</f>
        <v>902485</v>
      </c>
      <c r="H24" s="71" t="s">
        <v>66</v>
      </c>
    </row>
    <row r="25" spans="2:8" ht="9" customHeight="1" x14ac:dyDescent="0.2">
      <c r="B25" s="36"/>
      <c r="C25" s="46"/>
      <c r="D25" s="46"/>
      <c r="E25" s="46"/>
      <c r="F25" s="46"/>
      <c r="G25" s="135"/>
      <c r="H25" s="135"/>
    </row>
    <row r="26" spans="2:8" ht="13.5" x14ac:dyDescent="0.2">
      <c r="B26" s="38"/>
      <c r="C26" s="38"/>
      <c r="D26" s="38"/>
      <c r="E26" s="38"/>
      <c r="F26" s="38"/>
      <c r="G26" s="46"/>
      <c r="H26" s="45" t="s">
        <v>98</v>
      </c>
    </row>
    <row r="29" spans="2:8" ht="14.25" thickBot="1" x14ac:dyDescent="0.25">
      <c r="B29" s="76" t="s">
        <v>48</v>
      </c>
      <c r="C29" s="51" t="s">
        <v>62</v>
      </c>
      <c r="D29" s="51" t="s">
        <v>44</v>
      </c>
      <c r="E29" s="51" t="s">
        <v>45</v>
      </c>
      <c r="F29" s="51" t="s">
        <v>129</v>
      </c>
      <c r="G29" s="136" t="s">
        <v>140</v>
      </c>
      <c r="H29" s="137"/>
    </row>
    <row r="30" spans="2:8" ht="13.5" x14ac:dyDescent="0.2">
      <c r="B30" s="77" t="s">
        <v>72</v>
      </c>
      <c r="C30" s="111">
        <v>1754.3277499999999</v>
      </c>
      <c r="D30" s="111">
        <v>1787.1552300000001</v>
      </c>
      <c r="E30" s="111">
        <v>3072.0408299999999</v>
      </c>
      <c r="F30" s="111">
        <v>6342</v>
      </c>
      <c r="G30" s="117">
        <v>13538</v>
      </c>
      <c r="H30" s="70">
        <f>G30/$G$36</f>
        <v>2.2009107328944951E-2</v>
      </c>
    </row>
    <row r="31" spans="2:8" ht="13.5" x14ac:dyDescent="0.2">
      <c r="B31" s="77" t="s">
        <v>73</v>
      </c>
      <c r="C31" s="111">
        <v>11947.257000000001</v>
      </c>
      <c r="D31" s="111">
        <v>3784.2071800000003</v>
      </c>
      <c r="E31" s="111">
        <v>7381.8541700000005</v>
      </c>
      <c r="F31" s="111">
        <v>10093</v>
      </c>
      <c r="G31" s="117">
        <v>7521</v>
      </c>
      <c r="H31" s="70">
        <f t="shared" ref="H31:H35" si="3">G31/$G$36</f>
        <v>1.2227101212955753E-2</v>
      </c>
    </row>
    <row r="32" spans="2:8" ht="13.5" x14ac:dyDescent="0.2">
      <c r="B32" s="77" t="s">
        <v>74</v>
      </c>
      <c r="C32" s="111">
        <v>317688.88505000004</v>
      </c>
      <c r="D32" s="111">
        <v>301027.18516999995</v>
      </c>
      <c r="E32" s="111">
        <v>353119.78262999991</v>
      </c>
      <c r="F32" s="111">
        <v>296736</v>
      </c>
      <c r="G32" s="117">
        <v>270172</v>
      </c>
      <c r="H32" s="70">
        <f t="shared" si="3"/>
        <v>0.43922621844258497</v>
      </c>
    </row>
    <row r="33" spans="2:8" ht="13.5" x14ac:dyDescent="0.2">
      <c r="B33" s="77" t="s">
        <v>75</v>
      </c>
      <c r="C33" s="111">
        <v>259911.57834000001</v>
      </c>
      <c r="D33" s="111">
        <v>354378.54846999998</v>
      </c>
      <c r="E33" s="111">
        <v>380743.04191000003</v>
      </c>
      <c r="F33" s="111">
        <v>363123</v>
      </c>
      <c r="G33" s="117">
        <v>301742</v>
      </c>
      <c r="H33" s="70">
        <f t="shared" si="3"/>
        <v>0.49055045528516084</v>
      </c>
    </row>
    <row r="34" spans="2:8" ht="13.5" x14ac:dyDescent="0.2">
      <c r="B34" s="77" t="s">
        <v>76</v>
      </c>
      <c r="C34" s="111">
        <v>88362</v>
      </c>
      <c r="D34" s="111">
        <v>21373.307949999999</v>
      </c>
      <c r="E34" s="111">
        <v>26532.45349</v>
      </c>
      <c r="F34" s="111">
        <v>27990</v>
      </c>
      <c r="G34" s="117">
        <v>9946</v>
      </c>
      <c r="H34" s="70">
        <f t="shared" si="3"/>
        <v>1.6169491911189725E-2</v>
      </c>
    </row>
    <row r="35" spans="2:8" ht="14.25" thickBot="1" x14ac:dyDescent="0.25">
      <c r="B35" s="78" t="s">
        <v>77</v>
      </c>
      <c r="C35" s="111">
        <v>17281</v>
      </c>
      <c r="D35" s="111">
        <v>38446.88670000001</v>
      </c>
      <c r="E35" s="111">
        <v>30360</v>
      </c>
      <c r="F35" s="111">
        <v>17721</v>
      </c>
      <c r="G35" s="117">
        <v>12190</v>
      </c>
      <c r="H35" s="70">
        <f t="shared" si="3"/>
        <v>1.981762581916376E-2</v>
      </c>
    </row>
    <row r="36" spans="2:8" ht="14.25" thickBot="1" x14ac:dyDescent="0.25">
      <c r="B36" s="25" t="s">
        <v>33</v>
      </c>
      <c r="C36" s="114">
        <f>SUM(C30:C35)</f>
        <v>696945.04814000009</v>
      </c>
      <c r="D36" s="114">
        <f t="shared" ref="D36:F36" si="4">SUM(D30:D35)</f>
        <v>720797.29070000001</v>
      </c>
      <c r="E36" s="114">
        <f t="shared" si="4"/>
        <v>801209.17302999995</v>
      </c>
      <c r="F36" s="114">
        <f t="shared" si="4"/>
        <v>722005</v>
      </c>
      <c r="G36" s="115">
        <f>SUM(G30:G35)</f>
        <v>615109</v>
      </c>
      <c r="H36" s="71">
        <f>SUM(H30:H35)</f>
        <v>1</v>
      </c>
    </row>
    <row r="37" spans="2:8" ht="9" customHeight="1" x14ac:dyDescent="0.2">
      <c r="B37" s="36"/>
      <c r="C37" s="46"/>
      <c r="D37" s="46"/>
      <c r="E37" s="46"/>
      <c r="F37" s="46"/>
      <c r="G37" s="135"/>
      <c r="H37" s="135"/>
    </row>
    <row r="38" spans="2:8" ht="13.5" x14ac:dyDescent="0.2">
      <c r="H38" s="45" t="s">
        <v>98</v>
      </c>
    </row>
    <row r="41" spans="2:8" ht="14.25" thickBot="1" x14ac:dyDescent="0.25">
      <c r="B41" s="76" t="s">
        <v>56</v>
      </c>
      <c r="C41" s="51" t="s">
        <v>62</v>
      </c>
      <c r="D41" s="51" t="s">
        <v>44</v>
      </c>
      <c r="E41" s="51" t="s">
        <v>45</v>
      </c>
      <c r="F41" s="51" t="s">
        <v>129</v>
      </c>
      <c r="G41" s="136" t="s">
        <v>140</v>
      </c>
      <c r="H41" s="137"/>
    </row>
    <row r="42" spans="2:8" ht="13.5" x14ac:dyDescent="0.2">
      <c r="B42" s="77" t="s">
        <v>86</v>
      </c>
      <c r="C42" s="111">
        <v>10300</v>
      </c>
      <c r="D42" s="111">
        <v>32761.487000000001</v>
      </c>
      <c r="E42" s="111">
        <v>20803</v>
      </c>
      <c r="F42" s="111">
        <v>43352</v>
      </c>
      <c r="G42" s="117">
        <v>46595</v>
      </c>
      <c r="H42" s="70">
        <f>G42/$G$53</f>
        <v>0.58337089342948723</v>
      </c>
    </row>
    <row r="43" spans="2:8" ht="13.5" x14ac:dyDescent="0.2">
      <c r="B43" s="79" t="s">
        <v>64</v>
      </c>
      <c r="C43" s="111">
        <v>10300</v>
      </c>
      <c r="D43" s="111">
        <v>19416.487000000001</v>
      </c>
      <c r="E43" s="111">
        <v>19795</v>
      </c>
      <c r="F43" s="111">
        <v>19654</v>
      </c>
      <c r="G43" s="117">
        <v>30115</v>
      </c>
      <c r="H43" s="70">
        <f t="shared" ref="H43:H52" si="5">G43/$G$53</f>
        <v>0.37704076522435898</v>
      </c>
    </row>
    <row r="44" spans="2:8" ht="13.5" x14ac:dyDescent="0.2">
      <c r="B44" s="77" t="s">
        <v>78</v>
      </c>
      <c r="C44" s="111">
        <v>9142</v>
      </c>
      <c r="D44" s="111">
        <v>5850.9550600000002</v>
      </c>
      <c r="E44" s="111">
        <v>18320</v>
      </c>
      <c r="F44" s="111">
        <v>5778</v>
      </c>
      <c r="G44" s="117">
        <v>13889</v>
      </c>
      <c r="H44" s="70">
        <f t="shared" si="5"/>
        <v>0.17389072516025642</v>
      </c>
    </row>
    <row r="45" spans="2:8" ht="13.5" x14ac:dyDescent="0.2">
      <c r="B45" s="77" t="s">
        <v>79</v>
      </c>
      <c r="C45" s="111">
        <v>5385</v>
      </c>
      <c r="D45" s="111">
        <v>5567.7613636297901</v>
      </c>
      <c r="E45" s="111">
        <v>5304</v>
      </c>
      <c r="F45" s="111">
        <v>5461</v>
      </c>
      <c r="G45" s="117">
        <v>4470</v>
      </c>
      <c r="H45" s="70">
        <f t="shared" si="5"/>
        <v>5.5964543269230768E-2</v>
      </c>
    </row>
    <row r="46" spans="2:8" ht="13.5" x14ac:dyDescent="0.2">
      <c r="B46" s="77" t="s">
        <v>80</v>
      </c>
      <c r="C46" s="111">
        <v>4490</v>
      </c>
      <c r="D46" s="111">
        <v>4964.6156432375501</v>
      </c>
      <c r="E46" s="111">
        <v>6155</v>
      </c>
      <c r="F46" s="111">
        <v>10515</v>
      </c>
      <c r="G46" s="117">
        <v>7210</v>
      </c>
      <c r="H46" s="70">
        <f t="shared" si="5"/>
        <v>9.0269431089743585E-2</v>
      </c>
    </row>
    <row r="47" spans="2:8" ht="13.5" x14ac:dyDescent="0.2">
      <c r="B47" s="77" t="s">
        <v>81</v>
      </c>
      <c r="C47" s="111">
        <v>1336</v>
      </c>
      <c r="D47" s="111">
        <v>3889.5391</v>
      </c>
      <c r="E47" s="111">
        <v>1302</v>
      </c>
      <c r="F47" s="111">
        <v>1410</v>
      </c>
      <c r="G47" s="117">
        <v>1514</v>
      </c>
      <c r="H47" s="70">
        <f t="shared" si="5"/>
        <v>1.8955328525641024E-2</v>
      </c>
    </row>
    <row r="48" spans="2:8" ht="13.5" x14ac:dyDescent="0.2">
      <c r="B48" s="77" t="s">
        <v>82</v>
      </c>
      <c r="C48" s="111">
        <v>4544</v>
      </c>
      <c r="D48" s="111">
        <v>3702.924</v>
      </c>
      <c r="E48" s="111">
        <v>3394</v>
      </c>
      <c r="F48" s="116">
        <v>0</v>
      </c>
      <c r="G48" s="117">
        <v>0</v>
      </c>
      <c r="H48" s="70">
        <f t="shared" si="5"/>
        <v>0</v>
      </c>
    </row>
    <row r="49" spans="2:8" ht="13.5" x14ac:dyDescent="0.2">
      <c r="B49" s="77" t="s">
        <v>83</v>
      </c>
      <c r="C49" s="111">
        <v>3986</v>
      </c>
      <c r="D49" s="111">
        <v>1169.0634</v>
      </c>
      <c r="E49" s="116">
        <v>0</v>
      </c>
      <c r="F49" s="116">
        <v>1454</v>
      </c>
      <c r="G49" s="117">
        <v>1590</v>
      </c>
      <c r="H49" s="70">
        <f t="shared" si="5"/>
        <v>1.990685096153846E-2</v>
      </c>
    </row>
    <row r="50" spans="2:8" ht="13.5" x14ac:dyDescent="0.2">
      <c r="B50" s="77" t="s">
        <v>84</v>
      </c>
      <c r="C50" s="111">
        <v>4202</v>
      </c>
      <c r="D50" s="111">
        <v>1159.7223603899999</v>
      </c>
      <c r="E50" s="111">
        <v>3612</v>
      </c>
      <c r="F50" s="111">
        <v>5293</v>
      </c>
      <c r="G50" s="117">
        <v>1875</v>
      </c>
      <c r="H50" s="70">
        <f t="shared" si="5"/>
        <v>2.3475060096153848E-2</v>
      </c>
    </row>
    <row r="51" spans="2:8" ht="13.5" x14ac:dyDescent="0.2">
      <c r="B51" s="77" t="s">
        <v>85</v>
      </c>
      <c r="C51" s="111">
        <v>1709</v>
      </c>
      <c r="D51" s="111">
        <v>164.73599999999999</v>
      </c>
      <c r="E51" s="111">
        <v>1137</v>
      </c>
      <c r="F51" s="111">
        <v>1333</v>
      </c>
      <c r="G51" s="117">
        <v>2268</v>
      </c>
      <c r="H51" s="70">
        <f t="shared" si="5"/>
        <v>2.8395432692307692E-2</v>
      </c>
    </row>
    <row r="52" spans="2:8" ht="14.25" thickBot="1" x14ac:dyDescent="0.25">
      <c r="B52" s="78" t="s">
        <v>87</v>
      </c>
      <c r="C52" s="116">
        <v>0</v>
      </c>
      <c r="D52" s="116">
        <v>0</v>
      </c>
      <c r="E52" s="111">
        <v>509</v>
      </c>
      <c r="F52" s="111">
        <v>641</v>
      </c>
      <c r="G52" s="117">
        <v>461</v>
      </c>
      <c r="H52" s="70">
        <f t="shared" si="5"/>
        <v>5.771734775641026E-3</v>
      </c>
    </row>
    <row r="53" spans="2:8" ht="14.25" thickBot="1" x14ac:dyDescent="0.25">
      <c r="B53" s="25" t="s">
        <v>33</v>
      </c>
      <c r="C53" s="114">
        <f t="shared" ref="C53" si="6">SUM(C42,C44:C52)</f>
        <v>45094</v>
      </c>
      <c r="D53" s="114">
        <f>SUM(D42,D44:D52)</f>
        <v>59230.803927257337</v>
      </c>
      <c r="E53" s="114">
        <f t="shared" ref="E53:H53" si="7">SUM(E42,E44:E52)</f>
        <v>60536</v>
      </c>
      <c r="F53" s="114">
        <f t="shared" si="7"/>
        <v>75237</v>
      </c>
      <c r="G53" s="115">
        <f t="shared" si="7"/>
        <v>79872</v>
      </c>
      <c r="H53" s="71">
        <f t="shared" si="7"/>
        <v>1</v>
      </c>
    </row>
    <row r="54" spans="2:8" ht="9" customHeight="1" x14ac:dyDescent="0.2">
      <c r="B54" s="36"/>
      <c r="C54" s="46"/>
      <c r="D54" s="46"/>
      <c r="E54" s="46"/>
      <c r="F54" s="46"/>
      <c r="G54" s="135"/>
      <c r="H54" s="135"/>
    </row>
    <row r="55" spans="2:8" ht="13.5" x14ac:dyDescent="0.2">
      <c r="H55" s="45" t="s">
        <v>98</v>
      </c>
    </row>
  </sheetData>
  <mergeCells count="6">
    <mergeCell ref="G54:H54"/>
    <mergeCell ref="G25:H25"/>
    <mergeCell ref="G4:H4"/>
    <mergeCell ref="G29:H29"/>
    <mergeCell ref="G41:H41"/>
    <mergeCell ref="G37:H37"/>
  </mergeCells>
  <hyperlinks>
    <hyperlink ref="A2" location="'Suplemento financiero&gt;&gt;&gt;&gt;'!A1" display="ÍNDICE" xr:uid="{63B34B22-B783-46FE-892F-1666FB219739}"/>
  </hyperlinks>
  <pageMargins left="0.7" right="0.7" top="0.75" bottom="0.75" header="0.3" footer="0.3"/>
  <pageSetup paperSize="9" scale="79" orientation="portrait" r:id="rId1"/>
  <ignoredErrors>
    <ignoredError sqref="C13:G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Suplemento financiero&gt;&gt;&gt;&gt;</vt:lpstr>
      <vt:lpstr>Balance</vt:lpstr>
      <vt:lpstr>P&amp;G</vt:lpstr>
      <vt:lpstr>Líneas de negocio</vt:lpstr>
      <vt:lpstr>Autos</vt:lpstr>
      <vt:lpstr>Hogar</vt:lpstr>
      <vt:lpstr>Salud</vt:lpstr>
      <vt:lpstr>Otros</vt:lpstr>
      <vt:lpstr>Inversiones</vt:lpstr>
      <vt:lpstr>Solvencia</vt:lpstr>
      <vt:lpstr>Autos!Área_de_impresión</vt:lpstr>
      <vt:lpstr>Balance!Área_de_impresión</vt:lpstr>
      <vt:lpstr>'P&amp;G'!Área_de_impresión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2022-02-17T15:24:56Z</cp:lastPrinted>
  <dcterms:created xsi:type="dcterms:W3CDTF">2020-07-27T08:41:45Z</dcterms:created>
  <dcterms:modified xsi:type="dcterms:W3CDTF">2022-11-11T12:11:12Z</dcterms:modified>
</cp:coreProperties>
</file>