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1\9M 2021\3. Suplemento Financiero\"/>
    </mc:Choice>
  </mc:AlternateContent>
  <xr:revisionPtr revIDLastSave="0" documentId="13_ncr:1_{166F3AD2-86A1-4E67-BCF7-1A0074C08B28}" xr6:coauthVersionLast="46" xr6:coauthVersionMax="46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22" l="1"/>
  <c r="M10" i="22"/>
  <c r="N9" i="22"/>
  <c r="M9" i="22"/>
  <c r="N8" i="22"/>
  <c r="M8" i="22"/>
  <c r="N7" i="22"/>
  <c r="M7" i="22"/>
  <c r="N6" i="22"/>
  <c r="N11" i="22" s="1"/>
  <c r="M6" i="22"/>
  <c r="M11" i="22" s="1"/>
  <c r="N5" i="22"/>
  <c r="M5" i="22"/>
  <c r="N9" i="21"/>
  <c r="M9" i="21"/>
  <c r="N8" i="21"/>
  <c r="M8" i="21"/>
  <c r="N7" i="21"/>
  <c r="M7" i="21"/>
  <c r="N6" i="21"/>
  <c r="M6" i="21"/>
  <c r="N5" i="21"/>
  <c r="M5" i="21"/>
  <c r="N9" i="20"/>
  <c r="M9" i="20"/>
  <c r="N8" i="20"/>
  <c r="M8" i="20"/>
  <c r="N7" i="20"/>
  <c r="M7" i="20"/>
  <c r="N6" i="20"/>
  <c r="M6" i="20"/>
  <c r="M10" i="20" s="1"/>
  <c r="N5" i="20"/>
  <c r="M5" i="20"/>
  <c r="N10" i="21" l="1"/>
  <c r="M10" i="21"/>
  <c r="N10" i="20"/>
  <c r="N9" i="14"/>
  <c r="M9" i="14"/>
  <c r="N8" i="14"/>
  <c r="M8" i="14"/>
  <c r="N7" i="14"/>
  <c r="M7" i="14"/>
  <c r="N6" i="14"/>
  <c r="M6" i="14"/>
  <c r="N5" i="14"/>
  <c r="M5" i="14"/>
  <c r="N19" i="22"/>
  <c r="M19" i="22"/>
  <c r="N18" i="22"/>
  <c r="M18" i="22"/>
  <c r="N17" i="22"/>
  <c r="M17" i="22"/>
  <c r="N18" i="21"/>
  <c r="M18" i="21"/>
  <c r="N17" i="21"/>
  <c r="M17" i="21"/>
  <c r="N16" i="21"/>
  <c r="M16" i="21"/>
  <c r="N18" i="20"/>
  <c r="M18" i="20"/>
  <c r="N17" i="20"/>
  <c r="M17" i="20"/>
  <c r="N16" i="20"/>
  <c r="M16" i="20"/>
  <c r="N16" i="14"/>
  <c r="M16" i="14"/>
  <c r="M18" i="14" l="1"/>
  <c r="N18" i="14"/>
  <c r="M10" i="14"/>
  <c r="N10" i="14"/>
  <c r="M17" i="14"/>
  <c r="N17" i="14"/>
  <c r="F26" i="23"/>
  <c r="F25" i="23"/>
  <c r="F20" i="23"/>
  <c r="F9" i="23"/>
  <c r="F13" i="19"/>
  <c r="F6" i="19"/>
  <c r="F52" i="19"/>
  <c r="F35" i="19"/>
  <c r="G11" i="22"/>
  <c r="F11" i="22"/>
  <c r="G19" i="22"/>
  <c r="F19" i="22"/>
  <c r="H18" i="22"/>
  <c r="G18" i="22"/>
  <c r="F18" i="22"/>
  <c r="G17" i="22"/>
  <c r="F17" i="22"/>
  <c r="H10" i="21"/>
  <c r="G10" i="21"/>
  <c r="F10" i="21"/>
  <c r="G18" i="21"/>
  <c r="F18" i="21"/>
  <c r="G17" i="21"/>
  <c r="F17" i="21"/>
  <c r="G16" i="21"/>
  <c r="F16" i="21"/>
  <c r="H18" i="20"/>
  <c r="H17" i="20"/>
  <c r="H16" i="20"/>
  <c r="H10" i="20"/>
  <c r="G18" i="20"/>
  <c r="F18" i="20"/>
  <c r="G17" i="20"/>
  <c r="F17" i="20"/>
  <c r="G16" i="20"/>
  <c r="F16" i="20"/>
  <c r="G10" i="20"/>
  <c r="F10" i="20"/>
  <c r="H17" i="14"/>
  <c r="G18" i="14"/>
  <c r="F18" i="14"/>
  <c r="G17" i="14"/>
  <c r="F17" i="14"/>
  <c r="G16" i="14"/>
  <c r="F16" i="14"/>
  <c r="G10" i="14"/>
  <c r="F10" i="14"/>
  <c r="R10" i="13"/>
  <c r="AE10" i="13"/>
  <c r="AE9" i="13"/>
  <c r="AE8" i="13"/>
  <c r="AE7" i="13"/>
  <c r="AE6" i="13"/>
  <c r="Q10" i="13"/>
  <c r="P10" i="13"/>
  <c r="G10" i="13"/>
  <c r="F10" i="13"/>
  <c r="M17" i="25"/>
  <c r="M15" i="25"/>
  <c r="M12" i="25"/>
  <c r="M11" i="25"/>
  <c r="M9" i="25"/>
  <c r="M8" i="25"/>
  <c r="M7" i="25"/>
  <c r="M6" i="25"/>
  <c r="L17" i="25"/>
  <c r="L15" i="25"/>
  <c r="L12" i="25"/>
  <c r="L11" i="25"/>
  <c r="L9" i="25"/>
  <c r="L8" i="25"/>
  <c r="L25" i="25" s="1"/>
  <c r="L7" i="25"/>
  <c r="L26" i="25" s="1"/>
  <c r="L6" i="25"/>
  <c r="L5" i="25"/>
  <c r="M5" i="25"/>
  <c r="M24" i="25"/>
  <c r="G13" i="25"/>
  <c r="G10" i="25"/>
  <c r="G14" i="25" s="1"/>
  <c r="G16" i="25" s="1"/>
  <c r="G18" i="25" s="1"/>
  <c r="F13" i="25"/>
  <c r="F14" i="25" s="1"/>
  <c r="F16" i="25" s="1"/>
  <c r="F18" i="25" s="1"/>
  <c r="F10" i="25"/>
  <c r="H13" i="25"/>
  <c r="H10" i="25"/>
  <c r="G26" i="25"/>
  <c r="G25" i="25"/>
  <c r="G24" i="25"/>
  <c r="F26" i="25"/>
  <c r="F25" i="25"/>
  <c r="F24" i="25"/>
  <c r="H26" i="25"/>
  <c r="H25" i="25"/>
  <c r="H24" i="25"/>
  <c r="F5" i="19" l="1"/>
  <c r="F21" i="19" s="1"/>
  <c r="F23" i="19" s="1"/>
  <c r="H11" i="22"/>
  <c r="H17" i="22"/>
  <c r="H19" i="22"/>
  <c r="H17" i="21"/>
  <c r="H16" i="21"/>
  <c r="H18" i="21"/>
  <c r="H18" i="14"/>
  <c r="H16" i="14"/>
  <c r="H10" i="14"/>
  <c r="H10" i="13"/>
  <c r="M26" i="25"/>
  <c r="L24" i="25"/>
  <c r="M25" i="25"/>
  <c r="H14" i="25"/>
  <c r="H16" i="25" s="1"/>
  <c r="H18" i="25" s="1"/>
  <c r="G38" i="24" l="1"/>
  <c r="F38" i="24"/>
  <c r="E38" i="24"/>
  <c r="D38" i="24"/>
  <c r="C38" i="24"/>
  <c r="F24" i="24"/>
  <c r="G24" i="24"/>
  <c r="F33" i="24"/>
  <c r="F30" i="24"/>
  <c r="F34" i="24" s="1"/>
  <c r="F16" i="24"/>
  <c r="F6" i="24"/>
  <c r="F11" i="24"/>
  <c r="E6" i="24" l="1"/>
  <c r="G9" i="23" l="1"/>
  <c r="G25" i="23" l="1"/>
  <c r="G26" i="23"/>
  <c r="G20" i="23" l="1"/>
  <c r="I26" i="25" l="1"/>
  <c r="E26" i="25"/>
  <c r="D26" i="25"/>
  <c r="I25" i="25"/>
  <c r="E25" i="25"/>
  <c r="D25" i="25"/>
  <c r="I24" i="25"/>
  <c r="E24" i="25"/>
  <c r="D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3" i="24" l="1"/>
  <c r="C33" i="24"/>
  <c r="E33" i="24"/>
  <c r="I13" i="25"/>
  <c r="L13" i="25" s="1"/>
  <c r="E13" i="25"/>
  <c r="E14" i="25" s="1"/>
  <c r="E16" i="25" s="1"/>
  <c r="E18" i="25" s="1"/>
  <c r="D13" i="25"/>
  <c r="D14" i="25" s="1"/>
  <c r="D16" i="25" s="1"/>
  <c r="D18" i="25" s="1"/>
  <c r="C13" i="25"/>
  <c r="I10" i="25"/>
  <c r="L10" i="25" s="1"/>
  <c r="E10" i="25"/>
  <c r="D10" i="25"/>
  <c r="C10" i="25"/>
  <c r="I14" i="25" l="1"/>
  <c r="C14" i="25"/>
  <c r="C16" i="25" s="1"/>
  <c r="C18" i="25" s="1"/>
  <c r="I16" i="25" l="1"/>
  <c r="L14" i="25"/>
  <c r="E24" i="24"/>
  <c r="E30" i="24" s="1"/>
  <c r="D24" i="24"/>
  <c r="D30" i="24" s="1"/>
  <c r="C24" i="24"/>
  <c r="C30" i="24" s="1"/>
  <c r="E11" i="24"/>
  <c r="D11" i="24"/>
  <c r="C11" i="24"/>
  <c r="D6" i="24"/>
  <c r="C6" i="24"/>
  <c r="I18" i="25" l="1"/>
  <c r="L18" i="25" s="1"/>
  <c r="L16" i="25"/>
  <c r="G11" i="24"/>
  <c r="C16" i="24"/>
  <c r="D16" i="24"/>
  <c r="E16" i="24"/>
  <c r="G6" i="24"/>
  <c r="E34" i="24" l="1"/>
  <c r="D34" i="24"/>
  <c r="C34" i="24"/>
  <c r="D35" i="19" l="1"/>
  <c r="G52" i="19"/>
  <c r="H51" i="19" s="1"/>
  <c r="E52" i="19"/>
  <c r="C52" i="19"/>
  <c r="D52" i="19"/>
  <c r="E35" i="19"/>
  <c r="G35" i="19"/>
  <c r="H30" i="19" s="1"/>
  <c r="H49" i="19" l="1"/>
  <c r="H34" i="19"/>
  <c r="H48" i="19"/>
  <c r="H50" i="19"/>
  <c r="H41" i="19"/>
  <c r="H42" i="19"/>
  <c r="H43" i="19"/>
  <c r="H44" i="19"/>
  <c r="H29" i="19"/>
  <c r="H31" i="19"/>
  <c r="H32" i="19"/>
  <c r="H45" i="19"/>
  <c r="H46" i="19"/>
  <c r="H33" i="19"/>
  <c r="H47" i="19"/>
  <c r="C35" i="19"/>
  <c r="H52" i="19" l="1"/>
  <c r="H35" i="19"/>
  <c r="J19" i="22" l="1"/>
  <c r="I19" i="22"/>
  <c r="J18" i="22"/>
  <c r="I18" i="22"/>
  <c r="J17" i="22"/>
  <c r="I17" i="22"/>
  <c r="E19" i="22"/>
  <c r="D19" i="22"/>
  <c r="C19" i="22"/>
  <c r="E18" i="22"/>
  <c r="C18" i="22"/>
  <c r="D13" i="19" l="1"/>
  <c r="D6" i="19"/>
  <c r="C6" i="19"/>
  <c r="K8" i="22"/>
  <c r="D18" i="22"/>
  <c r="E17" i="22"/>
  <c r="D17" i="22"/>
  <c r="C17" i="22"/>
  <c r="J11" i="22"/>
  <c r="I11" i="22"/>
  <c r="U9" i="13" s="1"/>
  <c r="E11" i="22"/>
  <c r="D11" i="22"/>
  <c r="C11" i="22"/>
  <c r="K9" i="22"/>
  <c r="K7" i="22"/>
  <c r="K6" i="22"/>
  <c r="K5" i="22"/>
  <c r="J18" i="21"/>
  <c r="I18" i="21"/>
  <c r="E18" i="21"/>
  <c r="D18" i="21"/>
  <c r="C18" i="21"/>
  <c r="J17" i="21"/>
  <c r="I17" i="21"/>
  <c r="E17" i="21"/>
  <c r="D17" i="21"/>
  <c r="C17" i="21"/>
  <c r="J16" i="21"/>
  <c r="I16" i="21"/>
  <c r="E16" i="21"/>
  <c r="D16" i="21"/>
  <c r="C16" i="21"/>
  <c r="J10" i="21"/>
  <c r="I10" i="21"/>
  <c r="E10" i="21"/>
  <c r="D10" i="21"/>
  <c r="C10" i="21"/>
  <c r="K9" i="21"/>
  <c r="K8" i="21"/>
  <c r="K7" i="21"/>
  <c r="K6" i="21"/>
  <c r="K5" i="21"/>
  <c r="J18" i="20"/>
  <c r="I18" i="20"/>
  <c r="E18" i="20"/>
  <c r="D18" i="20"/>
  <c r="C18" i="20"/>
  <c r="J17" i="20"/>
  <c r="I17" i="20"/>
  <c r="E17" i="20"/>
  <c r="D17" i="20"/>
  <c r="C17" i="20"/>
  <c r="J16" i="20"/>
  <c r="I16" i="20"/>
  <c r="E16" i="20"/>
  <c r="D16" i="20"/>
  <c r="C16" i="20"/>
  <c r="J10" i="20"/>
  <c r="I10" i="20"/>
  <c r="U7" i="13" s="1"/>
  <c r="E10" i="20"/>
  <c r="D10" i="20"/>
  <c r="C10" i="20"/>
  <c r="K9" i="20"/>
  <c r="K8" i="20"/>
  <c r="K7" i="20"/>
  <c r="K6" i="20"/>
  <c r="K5" i="20"/>
  <c r="J10" i="14"/>
  <c r="I10" i="14"/>
  <c r="U6" i="13" s="1"/>
  <c r="E10" i="14"/>
  <c r="K9" i="14"/>
  <c r="K8" i="14"/>
  <c r="K7" i="14"/>
  <c r="K6" i="14"/>
  <c r="K5" i="14"/>
  <c r="J18" i="14"/>
  <c r="I18" i="14"/>
  <c r="E18" i="14"/>
  <c r="J17" i="14"/>
  <c r="I17" i="14"/>
  <c r="E17" i="14"/>
  <c r="J16" i="14"/>
  <c r="I16" i="14"/>
  <c r="E16" i="14"/>
  <c r="D17" i="14"/>
  <c r="D18" i="14"/>
  <c r="D10" i="14"/>
  <c r="N10" i="13"/>
  <c r="U8" i="13"/>
  <c r="K9" i="13"/>
  <c r="K8" i="13"/>
  <c r="K7" i="13"/>
  <c r="K6" i="13"/>
  <c r="O10" i="13"/>
  <c r="I10" i="13"/>
  <c r="E10" i="13"/>
  <c r="D10" i="13"/>
  <c r="K17" i="14" l="1"/>
  <c r="K16" i="20"/>
  <c r="K16" i="14"/>
  <c r="K17" i="20"/>
  <c r="K16" i="21"/>
  <c r="K18" i="21"/>
  <c r="K10" i="21"/>
  <c r="K17" i="21"/>
  <c r="K10" i="20"/>
  <c r="K18" i="20"/>
  <c r="S10" i="13"/>
  <c r="K18" i="14"/>
  <c r="K10" i="14"/>
  <c r="K19" i="22"/>
  <c r="K17" i="22"/>
  <c r="K18" i="22"/>
  <c r="D5" i="19"/>
  <c r="C13" i="19"/>
  <c r="C5" i="19" s="1"/>
  <c r="K11" i="22"/>
  <c r="D16" i="14"/>
  <c r="D21" i="19" l="1"/>
  <c r="D23" i="19" s="1"/>
  <c r="C21" i="19"/>
  <c r="C23" i="19" s="1"/>
  <c r="G13" i="19"/>
  <c r="G6" i="19"/>
  <c r="E6" i="19" l="1"/>
  <c r="E13" i="19"/>
  <c r="G5" i="19"/>
  <c r="G21" i="19" s="1"/>
  <c r="E5" i="19" l="1"/>
  <c r="E21" i="19" s="1"/>
  <c r="H11" i="19" l="1"/>
  <c r="G23" i="19"/>
  <c r="H5" i="19"/>
  <c r="H18" i="19"/>
  <c r="H8" i="19"/>
  <c r="H7" i="19"/>
  <c r="H15" i="19"/>
  <c r="H12" i="19"/>
  <c r="H17" i="19"/>
  <c r="H14" i="19"/>
  <c r="H10" i="19"/>
  <c r="H19" i="19"/>
  <c r="H9" i="19"/>
  <c r="H16" i="19"/>
  <c r="H6" i="19"/>
  <c r="H20" i="19"/>
  <c r="H13" i="19"/>
  <c r="E23" i="19"/>
  <c r="H21" i="19" l="1"/>
  <c r="C17" i="14"/>
  <c r="C18" i="14"/>
  <c r="T10" i="13"/>
  <c r="U10" i="13" s="1"/>
  <c r="J10" i="13"/>
  <c r="K10" i="13" s="1"/>
  <c r="C10" i="13"/>
  <c r="C10" i="14"/>
  <c r="C16" i="14"/>
  <c r="J10" i="25" l="1"/>
  <c r="M10" i="25" s="1"/>
  <c r="J13" i="25"/>
  <c r="M13" i="25" s="1"/>
  <c r="M10" i="13"/>
  <c r="J26" i="25" l="1"/>
  <c r="J24" i="25"/>
  <c r="J14" i="25"/>
  <c r="J25" i="25"/>
  <c r="G33" i="24"/>
  <c r="G30" i="24"/>
  <c r="G16" i="24"/>
  <c r="J16" i="25" l="1"/>
  <c r="M14" i="25"/>
  <c r="G34" i="24"/>
  <c r="J18" i="25" l="1"/>
  <c r="M18" i="25" s="1"/>
  <c r="M16" i="25"/>
</calcChain>
</file>

<file path=xl/sharedStrings.xml><?xml version="1.0" encoding="utf-8"?>
<sst xmlns="http://schemas.openxmlformats.org/spreadsheetml/2006/main" count="368" uniqueCount="129">
  <si>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</si>
  <si>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</si>
  <si>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</si>
  <si>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</si>
  <si>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</si>
  <si>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</si>
  <si>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</si>
  <si>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</si>
  <si>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</si>
  <si>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</si>
  <si>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</si>
  <si>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</si>
  <si>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</si>
  <si>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</si>
  <si>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</si>
  <si>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</si>
  <si>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</si>
  <si>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</si>
  <si>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</si>
  <si>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</si>
  <si>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</si>
  <si>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</si>
  <si>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</si>
  <si>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</si>
  <si>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</si>
  <si>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</si>
  <si>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</si>
  <si>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</si>
  <si>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</si>
  <si>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</si>
  <si>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</si>
  <si>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</si>
  <si>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</si>
  <si>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</si>
  <si>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</si>
  <si>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</si>
  <si>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</si>
  <si>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</si>
  <si>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</si>
  <si>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</si>
  <si>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</si>
  <si>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</si>
  <si>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</si>
  <si>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</si>
  <si>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</si>
  <si>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</si>
  <si>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</si>
  <si>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</si>
  <si>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</si>
  <si>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</si>
  <si>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</si>
  <si>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</si>
  <si>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</si>
  <si>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</si>
  <si>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</si>
  <si>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</si>
  <si>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</si>
  <si>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</si>
  <si>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</si>
  <si>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</si>
  <si>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</si>
  <si>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</si>
  <si>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</si>
  <si>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</si>
  <si>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</si>
  <si>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</si>
  <si>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</si>
  <si>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</si>
  <si>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</si>
  <si>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</si>
  <si>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</si>
  <si>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</si>
  <si>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</si>
  <si>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</si>
  <si>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</si>
  <si>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</si>
  <si>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</si>
  <si>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</si>
  <si>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</si>
  <si>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</si>
  <si>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</si>
  <si>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</si>
  <si>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</si>
  <si>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</si>
  <si>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</si>
  <si>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</si>
  <si>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</si>
  <si>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</si>
  <si>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</si>
  <si>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</si>
  <si>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</si>
  <si>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</si>
  <si>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</si>
  <si>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</si>
  <si>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</si>
  <si>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</si>
  <si>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</si>
  <si>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</si>
  <si>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</si>
  <si>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</si>
  <si>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</si>
  <si>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</si>
  <si>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</si>
  <si>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</si>
  <si>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</si>
  <si>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</si>
  <si>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</si>
  <si>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</si>
  <si>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</si>
  <si>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</si>
  <si>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</si>
  <si>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</si>
  <si>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</si>
  <si>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</si>
  <si>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</si>
  <si>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</si>
  <si>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</si>
  <si>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</si>
  <si>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</si>
  <si>
    <t>9M 2021</t>
  </si>
  <si>
    <t>9M 2020</t>
  </si>
  <si>
    <t>6M 2021</t>
  </si>
  <si>
    <t>9M 2019</t>
  </si>
  <si>
    <t>6M 2020</t>
  </si>
  <si>
    <t>3T 2021</t>
  </si>
  <si>
    <t>3T 2020</t>
  </si>
  <si>
    <t>TRIMESTRES ESTANCOS</t>
  </si>
  <si>
    <t>p.p var.</t>
  </si>
  <si>
    <t>Miles de euros, ratios en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</si>
</sst>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8" formatCode="0.0\ \p\.\p"/>
    <numFmt numFmtId="169" formatCode="#,##0.0%;\-#,##0.0%"/>
    <numFmt numFmtId="170" formatCode="0.0"/>
    <numFmt numFmtId="171" formatCode="0.00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56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0" fontId="0" fillId="0" borderId="0" xfId="0" applyNumberFormat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66" fontId="15" fillId="0" borderId="5" xfId="1" applyNumberFormat="1" applyFont="1" applyFill="1" applyBorder="1" applyAlignment="1">
      <alignment horizontal="right" vertical="center"/>
    </xf>
    <xf numFmtId="166" fontId="13" fillId="0" borderId="5" xfId="1" applyNumberFormat="1" applyFont="1" applyFill="1" applyBorder="1" applyAlignment="1">
      <alignment horizontal="right" vertical="center"/>
    </xf>
    <xf numFmtId="166" fontId="13" fillId="0" borderId="6" xfId="1" applyNumberFormat="1" applyFont="1" applyFill="1" applyBorder="1" applyAlignment="1">
      <alignment vertical="center"/>
    </xf>
    <xf numFmtId="14" fontId="13" fillId="0" borderId="4" xfId="1" applyNumberFormat="1" applyFont="1" applyFill="1" applyBorder="1" applyAlignment="1">
      <alignment horizontal="right" vertical="center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166" fontId="15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168" fontId="17" fillId="0" borderId="0" xfId="0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168" fontId="17" fillId="0" borderId="2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9" fontId="15" fillId="0" borderId="0" xfId="2" applyNumberFormat="1" applyFont="1" applyFill="1" applyBorder="1" applyAlignment="1">
      <alignment horizontal="right" vertical="center"/>
    </xf>
    <xf numFmtId="169" fontId="15" fillId="5" borderId="8" xfId="2" applyNumberFormat="1" applyFont="1" applyFill="1" applyBorder="1" applyAlignment="1">
      <alignment horizontal="right" vertical="center"/>
    </xf>
    <xf numFmtId="169" fontId="13" fillId="0" borderId="2" xfId="2" applyNumberFormat="1" applyFont="1" applyFill="1" applyBorder="1" applyAlignment="1">
      <alignment horizontal="right" vertical="center"/>
    </xf>
    <xf numFmtId="169" fontId="13" fillId="5" borderId="9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5" fillId="0" borderId="5" xfId="2" applyNumberFormat="1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0" borderId="6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7" fillId="0" borderId="0" xfId="0" applyFont="1" applyAlignment="1">
      <alignment horizontal="right"/>
    </xf>
    <xf numFmtId="3" fontId="15" fillId="0" borderId="0" xfId="0" applyNumberFormat="1" applyFont="1" applyFill="1"/>
    <xf numFmtId="166" fontId="15" fillId="0" borderId="0" xfId="0" applyNumberFormat="1" applyFont="1" applyFill="1"/>
    <xf numFmtId="3" fontId="13" fillId="0" borderId="0" xfId="0" applyNumberFormat="1" applyFont="1" applyFill="1"/>
    <xf numFmtId="0" fontId="15" fillId="0" borderId="0" xfId="0" applyFont="1" applyFill="1"/>
    <xf numFmtId="0" fontId="17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9" fontId="13" fillId="0" borderId="4" xfId="2" applyNumberFormat="1" applyFont="1" applyFill="1" applyBorder="1" applyAlignment="1">
      <alignment vertical="center"/>
    </xf>
    <xf numFmtId="9" fontId="13" fillId="0" borderId="16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9" fontId="17" fillId="0" borderId="0" xfId="2" applyFont="1" applyFill="1"/>
    <xf numFmtId="9" fontId="17" fillId="5" borderId="8" xfId="2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3" fontId="13" fillId="5" borderId="8" xfId="1" applyNumberFormat="1" applyFont="1" applyFill="1" applyBorder="1" applyAlignment="1">
      <alignment vertical="center"/>
    </xf>
    <xf numFmtId="9" fontId="13" fillId="5" borderId="17" xfId="2" applyFont="1" applyFill="1" applyBorder="1" applyAlignment="1">
      <alignment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168" fontId="17" fillId="0" borderId="0" xfId="2" applyNumberFormat="1" applyFont="1" applyFill="1" applyBorder="1" applyAlignment="1">
      <alignment horizontal="right" vertical="center"/>
    </xf>
    <xf numFmtId="168" fontId="18" fillId="0" borderId="2" xfId="2" applyNumberFormat="1" applyFont="1" applyFill="1" applyBorder="1" applyAlignment="1">
      <alignment horizontal="right" vertical="center"/>
    </xf>
    <xf numFmtId="9" fontId="13" fillId="5" borderId="7" xfId="2" applyNumberFormat="1" applyFont="1" applyFill="1" applyBorder="1" applyAlignment="1">
      <alignment vertical="center"/>
    </xf>
    <xf numFmtId="164" fontId="0" fillId="3" borderId="0" xfId="0" applyNumberFormat="1" applyFill="1" applyAlignment="1">
      <alignment vertical="center"/>
    </xf>
    <xf numFmtId="165" fontId="13" fillId="0" borderId="0" xfId="1" applyNumberFormat="1" applyFont="1" applyFill="1" applyBorder="1" applyAlignment="1">
      <alignment horizontal="center" vertical="center"/>
    </xf>
    <xf numFmtId="164" fontId="0" fillId="0" borderId="0" xfId="2" applyNumberFormat="1" applyFont="1" applyAlignment="1">
      <alignment vertical="center"/>
    </xf>
    <xf numFmtId="171" fontId="0" fillId="3" borderId="0" xfId="2" applyNumberFormat="1" applyFont="1" applyFill="1" applyAlignment="1">
      <alignment vertical="center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  <xf numFmtId="165" fontId="15" fillId="5" borderId="8" xfId="1" applyNumberFormat="1" applyFont="1" applyFill="1" applyBorder="1" applyAlignment="1">
      <alignment horizontal="right" vertical="center"/>
    </xf>
    <xf numFmtId="165" fontId="13" fillId="0" borderId="2" xfId="1" applyNumberFormat="1" applyFont="1" applyFill="1" applyBorder="1" applyAlignment="1">
      <alignment horizontal="right" vertical="center"/>
    </xf>
    <xf numFmtId="165" fontId="13" fillId="5" borderId="9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3" fillId="5" borderId="8" xfId="1" applyNumberFormat="1" applyFont="1" applyFill="1" applyBorder="1" applyAlignment="1">
      <alignment horizontal="right" vertical="center"/>
    </xf>
    <xf numFmtId="165" fontId="15" fillId="0" borderId="5" xfId="1" applyNumberFormat="1" applyFont="1" applyFill="1" applyBorder="1" applyAlignment="1">
      <alignment horizontal="right" vertical="center"/>
    </xf>
    <xf numFmtId="165" fontId="13" fillId="0" borderId="6" xfId="1" applyNumberFormat="1" applyFont="1" applyFill="1" applyBorder="1" applyAlignment="1">
      <alignment horizontal="right" vertical="center"/>
    </xf>
    <xf numFmtId="165" fontId="13" fillId="5" borderId="1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5" borderId="10" xfId="1" applyNumberFormat="1" applyFont="1" applyFill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5" borderId="18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5" borderId="11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5" borderId="10" xfId="1" applyNumberFormat="1" applyFont="1" applyFill="1" applyBorder="1" applyAlignment="1">
      <alignment horizontal="center"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38953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E313-7135-40A0-84B7-08CDEFEC2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80" r="7980"/>
        <a:stretch/>
      </xdr:blipFill>
      <xdr:spPr bwMode="auto">
        <a:xfrm>
          <a:off x="1" y="1"/>
          <a:ext cx="6134952" cy="424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0</xdr:row>
      <xdr:rowOff>95250</xdr:rowOff>
    </xdr:from>
    <xdr:to>
      <xdr:col>6</xdr:col>
      <xdr:colOff>724696</xdr:colOff>
      <xdr:row>3</xdr:row>
      <xdr:rowOff>31973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6C2E8D25-1AD8-4820-A78A-2C2255A35060}"/>
            </a:ext>
          </a:extLst>
        </xdr:cNvPr>
        <xdr:cNvSpPr>
          <a:spLocks noGrp="1"/>
        </xdr:cNvSpPr>
      </xdr:nvSpPr>
      <xdr:spPr>
        <a:xfrm>
          <a:off x="63500" y="95250"/>
          <a:ext cx="5233196" cy="489173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Grupo Línea Directa Aseguradora</a:t>
          </a:r>
        </a:p>
      </xdr:txBody>
    </xdr:sp>
    <xdr:clientData/>
  </xdr:twoCellAnchor>
  <xdr:twoCellAnchor>
    <xdr:from>
      <xdr:col>0</xdr:col>
      <xdr:colOff>63500</xdr:colOff>
      <xdr:row>3</xdr:row>
      <xdr:rowOff>34291</xdr:rowOff>
    </xdr:from>
    <xdr:to>
      <xdr:col>7</xdr:col>
      <xdr:colOff>123825</xdr:colOff>
      <xdr:row>6</xdr:row>
      <xdr:rowOff>59914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0B4CEC5-04EF-4B1A-8ECF-5708EC8B687C}"/>
            </a:ext>
          </a:extLst>
        </xdr:cNvPr>
        <xdr:cNvSpPr txBox="1">
          <a:spLocks/>
        </xdr:cNvSpPr>
      </xdr:nvSpPr>
      <xdr:spPr>
        <a:xfrm>
          <a:off x="63500" y="653416"/>
          <a:ext cx="5394325" cy="597123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3600" b="1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Más digitales, más útiles</a:t>
          </a:r>
        </a:p>
      </xdr:txBody>
    </xdr:sp>
    <xdr:clientData/>
  </xdr:twoCellAnchor>
  <xdr:twoCellAnchor>
    <xdr:from>
      <xdr:col>0</xdr:col>
      <xdr:colOff>156845</xdr:colOff>
      <xdr:row>13</xdr:row>
      <xdr:rowOff>731</xdr:rowOff>
    </xdr:from>
    <xdr:to>
      <xdr:col>7</xdr:col>
      <xdr:colOff>400050</xdr:colOff>
      <xdr:row>15</xdr:row>
      <xdr:rowOff>163089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2394681"/>
          <a:ext cx="5577205" cy="53065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0</xdr:col>
      <xdr:colOff>189503</xdr:colOff>
      <xdr:row>15</xdr:row>
      <xdr:rowOff>155651</xdr:rowOff>
    </xdr:from>
    <xdr:to>
      <xdr:col>4</xdr:col>
      <xdr:colOff>247650</xdr:colOff>
      <xdr:row>17</xdr:row>
      <xdr:rowOff>134640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89503" y="3060776"/>
          <a:ext cx="3106147" cy="35998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9M 2021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I1:I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8" width="11.42578125" style="90"/>
    <col min="9" max="9" width="31.5703125" style="50" bestFit="1" customWidth="1"/>
    <col min="10" max="16384" width="11.42578125" style="90"/>
  </cols>
  <sheetData>
    <row r="1" spans="9:9" ht="18.75" customHeight="1" x14ac:dyDescent="0.3">
      <c r="I1" s="89" t="s">
        <v>60</v>
      </c>
    </row>
    <row r="2" spans="9:9" x14ac:dyDescent="0.3">
      <c r="I2" s="120"/>
    </row>
    <row r="3" spans="9:9" x14ac:dyDescent="0.3">
      <c r="I3" s="121" t="s">
        <v>115</v>
      </c>
    </row>
    <row r="4" spans="9:9" x14ac:dyDescent="0.3">
      <c r="I4" s="121" t="s">
        <v>58</v>
      </c>
    </row>
    <row r="5" spans="9:9" x14ac:dyDescent="0.3">
      <c r="I5" s="121" t="s">
        <v>61</v>
      </c>
    </row>
    <row r="6" spans="9:9" x14ac:dyDescent="0.3">
      <c r="I6" s="122" t="s">
        <v>30</v>
      </c>
    </row>
    <row r="7" spans="9:9" x14ac:dyDescent="0.3">
      <c r="I7" s="122" t="s">
        <v>31</v>
      </c>
    </row>
    <row r="8" spans="9:9" x14ac:dyDescent="0.3">
      <c r="I8" s="122" t="s">
        <v>32</v>
      </c>
    </row>
    <row r="9" spans="9:9" x14ac:dyDescent="0.3">
      <c r="I9" s="122" t="s">
        <v>2</v>
      </c>
    </row>
    <row r="10" spans="9:9" x14ac:dyDescent="0.3">
      <c r="I10" s="121" t="s">
        <v>59</v>
      </c>
    </row>
    <row r="11" spans="9:9" x14ac:dyDescent="0.3">
      <c r="I11" s="121" t="s">
        <v>113</v>
      </c>
    </row>
    <row r="12" spans="9:9" x14ac:dyDescent="0.3">
      <c r="I12" s="91"/>
    </row>
    <row r="13" spans="9:9" x14ac:dyDescent="0.3">
      <c r="I13" s="91"/>
    </row>
    <row r="14" spans="9:9" x14ac:dyDescent="0.3">
      <c r="I14" s="91"/>
    </row>
    <row r="15" spans="9:9" x14ac:dyDescent="0.3">
      <c r="I15" s="91"/>
    </row>
    <row r="16" spans="9:9" x14ac:dyDescent="0.3">
      <c r="I16" s="91"/>
    </row>
    <row r="17" spans="9:9" x14ac:dyDescent="0.3">
      <c r="I17" s="91"/>
    </row>
    <row r="18" spans="9:9" x14ac:dyDescent="0.3">
      <c r="I18" s="91"/>
    </row>
    <row r="19" spans="9:9" x14ac:dyDescent="0.3">
      <c r="I19" s="91"/>
    </row>
    <row r="20" spans="9:9" x14ac:dyDescent="0.3">
      <c r="I20" s="91"/>
    </row>
    <row r="21" spans="9:9" x14ac:dyDescent="0.3">
      <c r="I21" s="91"/>
    </row>
    <row r="22" spans="9:9" x14ac:dyDescent="0.3">
      <c r="I22" s="41"/>
    </row>
    <row r="23" spans="9:9" x14ac:dyDescent="0.3">
      <c r="I23" s="41"/>
    </row>
    <row r="24" spans="9:9" x14ac:dyDescent="0.3">
      <c r="I24" s="41"/>
    </row>
  </sheetData>
  <hyperlinks>
    <hyperlink ref="I3" location="Balance!A1" display="Balance" xr:uid="{51D99719-9D2D-41E1-8680-5A95A419967E}"/>
    <hyperlink ref="I5" location="'Líneas de negocio'!A1" display="LÍNEAS DE NEGOCIO" xr:uid="{D0475E98-E9F6-4487-BDBF-9D9FD12AB031}"/>
    <hyperlink ref="I6" location="Autos!A1" display="AUTOS" xr:uid="{D89F8443-08B5-4D7C-BF77-363FFCF0272A}"/>
    <hyperlink ref="I7" location="Hogar!A1" display="HOGAR" xr:uid="{7BE6C78D-2F8A-49FE-807C-2817E5469A4A}"/>
    <hyperlink ref="I8" location="Salud!A1" display="SALUD" xr:uid="{B4D27660-0881-4D5B-888F-BDAF2356060E}"/>
    <hyperlink ref="I9" location="Otros!A1" display="OTROS" xr:uid="{3921E373-3821-436F-8513-A2C912DC0FF7}"/>
    <hyperlink ref="I10" location="Inversiones!A1" display="INVERSIONES" xr:uid="{55B8D7FE-7B31-4AC0-907E-8CF4AA1C3DE0}"/>
    <hyperlink ref="I11" location="Solvencia!A1" display="Solvencia" xr:uid="{72458E00-8765-4F79-8667-AF3EBD53AADC}"/>
    <hyperlink ref="I4" location="'P&amp;G'!A1" display="Cuenta de Resultados" xr:uid="{DA93E94B-622D-4724-BD28-3748321CC97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H28"/>
  <sheetViews>
    <sheetView showGridLines="0" workbookViewId="0"/>
  </sheetViews>
  <sheetFormatPr baseColWidth="10" defaultColWidth="11.42578125" defaultRowHeight="13.5" x14ac:dyDescent="0.25"/>
  <cols>
    <col min="1" max="1" width="10.7109375" style="97" customWidth="1"/>
    <col min="2" max="2" width="44.85546875" style="97" bestFit="1" customWidth="1"/>
    <col min="3" max="7" width="13.42578125" style="97" customWidth="1"/>
    <col min="8" max="16384" width="11.42578125" style="97"/>
  </cols>
  <sheetData>
    <row r="1" spans="1:8" ht="16.5" customHeight="1" x14ac:dyDescent="0.25"/>
    <row r="2" spans="1:8" ht="18.75" customHeight="1" thickBot="1" x14ac:dyDescent="0.3">
      <c r="A2" s="123" t="s">
        <v>60</v>
      </c>
      <c r="B2" s="30" t="s">
        <v>97</v>
      </c>
      <c r="C2" s="30"/>
      <c r="D2" s="30"/>
      <c r="E2" s="30"/>
      <c r="F2" s="30"/>
      <c r="G2" s="30"/>
    </row>
    <row r="4" spans="1:8" ht="16.5" customHeight="1" thickBot="1" x14ac:dyDescent="0.3">
      <c r="B4" s="25"/>
      <c r="C4" s="26" t="s">
        <v>62</v>
      </c>
      <c r="D4" s="26" t="s">
        <v>44</v>
      </c>
      <c r="E4" s="26" t="s">
        <v>45</v>
      </c>
      <c r="F4" s="35" t="s">
        <v>121</v>
      </c>
      <c r="G4" s="36" t="s">
        <v>119</v>
      </c>
      <c r="H4" s="98"/>
    </row>
    <row r="5" spans="1:8" x14ac:dyDescent="0.25">
      <c r="B5" s="98" t="s">
        <v>99</v>
      </c>
      <c r="C5" s="99">
        <v>167878</v>
      </c>
      <c r="D5" s="99">
        <v>161007</v>
      </c>
      <c r="E5" s="99">
        <v>161004</v>
      </c>
      <c r="F5" s="104">
        <v>176041.67744011318</v>
      </c>
      <c r="G5" s="47">
        <v>177926.27994699604</v>
      </c>
      <c r="H5" s="98"/>
    </row>
    <row r="6" spans="1:8" x14ac:dyDescent="0.25">
      <c r="B6" s="98" t="s">
        <v>100</v>
      </c>
      <c r="C6" s="99">
        <v>94357</v>
      </c>
      <c r="D6" s="99">
        <v>104548</v>
      </c>
      <c r="E6" s="99">
        <v>113510</v>
      </c>
      <c r="F6" s="104">
        <v>134741.65042514564</v>
      </c>
      <c r="G6" s="47">
        <v>132742.8440878487</v>
      </c>
      <c r="H6" s="98"/>
    </row>
    <row r="7" spans="1:8" x14ac:dyDescent="0.25">
      <c r="B7" s="98" t="s">
        <v>101</v>
      </c>
      <c r="C7" s="99">
        <v>15833</v>
      </c>
      <c r="D7" s="99">
        <v>15886</v>
      </c>
      <c r="E7" s="99">
        <v>15291</v>
      </c>
      <c r="F7" s="104">
        <v>13088.640344853802</v>
      </c>
      <c r="G7" s="47">
        <v>15143.908502439715</v>
      </c>
      <c r="H7" s="98"/>
    </row>
    <row r="8" spans="1:8" x14ac:dyDescent="0.25">
      <c r="B8" s="98" t="s">
        <v>102</v>
      </c>
      <c r="C8" s="99">
        <v>1436</v>
      </c>
      <c r="D8" s="99">
        <v>2233</v>
      </c>
      <c r="E8" s="99">
        <v>2778</v>
      </c>
      <c r="F8" s="104">
        <v>2912.5300520279488</v>
      </c>
      <c r="G8" s="47">
        <v>3086.7104631073066</v>
      </c>
      <c r="H8" s="98"/>
    </row>
    <row r="9" spans="1:8" x14ac:dyDescent="0.25">
      <c r="B9" s="98" t="s">
        <v>103</v>
      </c>
      <c r="C9" s="100">
        <v>-58725</v>
      </c>
      <c r="D9" s="100">
        <v>-62201</v>
      </c>
      <c r="E9" s="100">
        <v>-65218</v>
      </c>
      <c r="F9" s="105">
        <f>F10-SUM(F5:F8)</f>
        <v>-72644.63173497899</v>
      </c>
      <c r="G9" s="47">
        <f>G10-SUM(G5:G8)</f>
        <v>-73450.386850913463</v>
      </c>
      <c r="H9" s="98"/>
    </row>
    <row r="10" spans="1:8" x14ac:dyDescent="0.25">
      <c r="B10" s="101" t="s">
        <v>104</v>
      </c>
      <c r="C10" s="102">
        <v>220779</v>
      </c>
      <c r="D10" s="102">
        <v>221473</v>
      </c>
      <c r="E10" s="102">
        <v>227365</v>
      </c>
      <c r="F10" s="106">
        <v>254139.86652716156</v>
      </c>
      <c r="G10" s="46">
        <v>255449.35614947835</v>
      </c>
      <c r="H10" s="98"/>
    </row>
    <row r="11" spans="1:8" x14ac:dyDescent="0.25">
      <c r="B11" s="98" t="s">
        <v>105</v>
      </c>
      <c r="C11" s="99">
        <v>24796</v>
      </c>
      <c r="D11" s="99">
        <v>26092</v>
      </c>
      <c r="E11" s="99">
        <v>26935</v>
      </c>
      <c r="F11" s="104">
        <v>27019.087958100001</v>
      </c>
      <c r="G11" s="47">
        <v>27130.452204599995</v>
      </c>
      <c r="H11" s="98"/>
    </row>
    <row r="12" spans="1:8" ht="14.25" thickBot="1" x14ac:dyDescent="0.3">
      <c r="B12" s="98" t="s">
        <v>106</v>
      </c>
      <c r="C12" s="100">
        <v>-61394</v>
      </c>
      <c r="D12" s="100">
        <v>-61891</v>
      </c>
      <c r="E12" s="100">
        <v>-63575</v>
      </c>
      <c r="F12" s="105">
        <v>-70289.738621315395</v>
      </c>
      <c r="G12" s="47">
        <v>-70644.952088519582</v>
      </c>
      <c r="H12" s="98"/>
    </row>
    <row r="13" spans="1:8" ht="14.25" thickBot="1" x14ac:dyDescent="0.3">
      <c r="B13" s="27" t="s">
        <v>107</v>
      </c>
      <c r="C13" s="28">
        <v>184181</v>
      </c>
      <c r="D13" s="28">
        <v>185674</v>
      </c>
      <c r="E13" s="28">
        <v>190725</v>
      </c>
      <c r="F13" s="34">
        <v>210869.21586394616</v>
      </c>
      <c r="G13" s="39">
        <v>211934.85626555901</v>
      </c>
      <c r="H13" s="98"/>
    </row>
    <row r="14" spans="1:8" ht="9" customHeight="1" x14ac:dyDescent="0.25">
      <c r="B14" s="42"/>
      <c r="C14" s="54"/>
      <c r="D14" s="54"/>
      <c r="E14" s="54"/>
      <c r="F14" s="54"/>
      <c r="G14" s="98"/>
      <c r="H14" s="98"/>
    </row>
    <row r="15" spans="1:8" x14ac:dyDescent="0.25">
      <c r="B15" s="98"/>
      <c r="C15" s="98"/>
      <c r="D15" s="98"/>
      <c r="E15" s="98"/>
      <c r="F15" s="107"/>
      <c r="G15" s="103" t="s">
        <v>98</v>
      </c>
      <c r="H15" s="98"/>
    </row>
    <row r="16" spans="1:8" x14ac:dyDescent="0.25">
      <c r="B16" s="98"/>
      <c r="C16" s="98"/>
      <c r="D16" s="98"/>
      <c r="E16" s="98"/>
      <c r="F16" s="108"/>
      <c r="G16" s="98"/>
      <c r="H16" s="98"/>
    </row>
    <row r="17" spans="2:8" x14ac:dyDescent="0.25">
      <c r="B17" s="98"/>
      <c r="C17" s="98"/>
      <c r="D17" s="98"/>
      <c r="E17" s="98"/>
      <c r="F17" s="107"/>
      <c r="G17" s="98"/>
      <c r="H17" s="98"/>
    </row>
    <row r="18" spans="2:8" ht="14.25" thickBot="1" x14ac:dyDescent="0.3">
      <c r="B18" s="25"/>
      <c r="C18" s="26" t="s">
        <v>62</v>
      </c>
      <c r="D18" s="26" t="s">
        <v>44</v>
      </c>
      <c r="E18" s="26" t="s">
        <v>45</v>
      </c>
      <c r="F18" s="35" t="s">
        <v>121</v>
      </c>
      <c r="G18" s="36" t="s">
        <v>119</v>
      </c>
      <c r="H18" s="98"/>
    </row>
    <row r="19" spans="2:8" x14ac:dyDescent="0.25">
      <c r="B19" s="101" t="s">
        <v>110</v>
      </c>
      <c r="C19" s="102">
        <v>82881</v>
      </c>
      <c r="D19" s="102">
        <v>83553</v>
      </c>
      <c r="E19" s="102">
        <v>85826</v>
      </c>
      <c r="F19" s="106">
        <v>94891.147138775777</v>
      </c>
      <c r="G19" s="46">
        <v>95370.685319501456</v>
      </c>
      <c r="H19" s="98"/>
    </row>
    <row r="20" spans="2:8" x14ac:dyDescent="0.25">
      <c r="B20" s="101" t="s">
        <v>107</v>
      </c>
      <c r="C20" s="102">
        <f t="shared" ref="C20" si="0">+C13</f>
        <v>184181</v>
      </c>
      <c r="D20" s="102">
        <f>+D13</f>
        <v>185674</v>
      </c>
      <c r="E20" s="102">
        <f>+E13</f>
        <v>190725</v>
      </c>
      <c r="F20" s="106">
        <f>+F13</f>
        <v>210869.21586394616</v>
      </c>
      <c r="G20" s="124">
        <f>+G13</f>
        <v>211934.85626555901</v>
      </c>
      <c r="H20" s="98"/>
    </row>
    <row r="21" spans="2:8" x14ac:dyDescent="0.25">
      <c r="B21" s="101"/>
      <c r="C21" s="102"/>
      <c r="D21" s="102"/>
      <c r="E21" s="102"/>
      <c r="F21" s="106"/>
      <c r="G21" s="46"/>
      <c r="H21" s="98"/>
    </row>
    <row r="22" spans="2:8" x14ac:dyDescent="0.25">
      <c r="B22" s="101" t="s">
        <v>108</v>
      </c>
      <c r="C22" s="102">
        <v>385270.20790162636</v>
      </c>
      <c r="D22" s="102">
        <v>391162.2635219369</v>
      </c>
      <c r="E22" s="102">
        <f>526011.113113886-120000</f>
        <v>406011.11311388598</v>
      </c>
      <c r="F22" s="106">
        <v>428100.84974371793</v>
      </c>
      <c r="G22" s="46">
        <v>423947.378974044</v>
      </c>
      <c r="H22" s="98"/>
    </row>
    <row r="23" spans="2:8" x14ac:dyDescent="0.25">
      <c r="B23" s="115" t="s">
        <v>109</v>
      </c>
      <c r="C23" s="116">
        <v>1</v>
      </c>
      <c r="D23" s="116">
        <v>1</v>
      </c>
      <c r="E23" s="116">
        <v>1</v>
      </c>
      <c r="F23" s="117">
        <v>1</v>
      </c>
      <c r="G23" s="118">
        <v>1</v>
      </c>
      <c r="H23" s="98"/>
    </row>
    <row r="24" spans="2:8" ht="14.25" thickBot="1" x14ac:dyDescent="0.3">
      <c r="B24" s="101"/>
      <c r="C24" s="102"/>
      <c r="D24" s="102"/>
      <c r="E24" s="102"/>
      <c r="F24" s="106"/>
      <c r="G24" s="46"/>
      <c r="H24" s="98"/>
    </row>
    <row r="25" spans="2:8" x14ac:dyDescent="0.25">
      <c r="B25" s="110" t="s">
        <v>112</v>
      </c>
      <c r="C25" s="111">
        <f t="shared" ref="C25" si="1">+C22/C19</f>
        <v>4.6484744139383736</v>
      </c>
      <c r="D25" s="111">
        <f>+D22/D19</f>
        <v>4.6816064476671917</v>
      </c>
      <c r="E25" s="111">
        <f>+E22/E19</f>
        <v>4.7306307309426741</v>
      </c>
      <c r="F25" s="114">
        <f>+F22/F19</f>
        <v>4.5114940924639875</v>
      </c>
      <c r="G25" s="125">
        <f>+G22/G19</f>
        <v>4.4452588083411309</v>
      </c>
      <c r="H25" s="98"/>
    </row>
    <row r="26" spans="2:8" ht="14.25" thickBot="1" x14ac:dyDescent="0.3">
      <c r="B26" s="109" t="s">
        <v>111</v>
      </c>
      <c r="C26" s="112">
        <f>+C22/C13</f>
        <v>2.0918021288929172</v>
      </c>
      <c r="D26" s="112">
        <f>+D22/D13</f>
        <v>2.1067153372143483</v>
      </c>
      <c r="E26" s="112">
        <f>+E22/E13</f>
        <v>2.1287776280712332</v>
      </c>
      <c r="F26" s="113">
        <f>+F22/F13</f>
        <v>2.0301723416087945</v>
      </c>
      <c r="G26" s="130">
        <f>+G22/G13</f>
        <v>2.0003664637535068</v>
      </c>
      <c r="H26" s="98"/>
    </row>
    <row r="27" spans="2:8" ht="9" customHeight="1" x14ac:dyDescent="0.25">
      <c r="B27" s="42"/>
      <c r="C27" s="54"/>
      <c r="D27" s="54"/>
      <c r="E27" s="54"/>
      <c r="F27" s="54"/>
      <c r="G27" s="119"/>
      <c r="H27" s="119"/>
    </row>
    <row r="28" spans="2:8" x14ac:dyDescent="0.25">
      <c r="B28" s="98"/>
      <c r="C28" s="98"/>
      <c r="D28" s="98"/>
      <c r="E28" s="98"/>
      <c r="F28" s="98"/>
      <c r="G28" s="103" t="s">
        <v>98</v>
      </c>
      <c r="H28" s="98"/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K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3" customWidth="1"/>
    <col min="2" max="2" width="75.28515625" style="13" customWidth="1"/>
    <col min="3" max="6" width="13.28515625" style="13" customWidth="1"/>
    <col min="7" max="7" width="13.140625" style="13" bestFit="1" customWidth="1"/>
    <col min="8" max="16384" width="11.42578125" style="13"/>
  </cols>
  <sheetData>
    <row r="1" spans="1:7" ht="16.5" customHeight="1" x14ac:dyDescent="0.25">
      <c r="A1" s="12"/>
    </row>
    <row r="2" spans="1:7" ht="18.75" customHeight="1" thickBot="1" x14ac:dyDescent="0.3">
      <c r="A2" s="123" t="s">
        <v>60</v>
      </c>
      <c r="B2" s="30" t="s">
        <v>116</v>
      </c>
      <c r="C2" s="31"/>
      <c r="D2" s="31"/>
      <c r="E2" s="31"/>
      <c r="F2" s="31"/>
      <c r="G2" s="31"/>
    </row>
    <row r="3" spans="1:7" x14ac:dyDescent="0.25">
      <c r="B3" s="14"/>
      <c r="C3" s="14"/>
      <c r="D3" s="14"/>
      <c r="E3" s="14"/>
      <c r="F3" s="14"/>
      <c r="G3" s="14"/>
    </row>
    <row r="4" spans="1:7" ht="16.5" thickBot="1" x14ac:dyDescent="0.3">
      <c r="B4" s="25" t="s">
        <v>11</v>
      </c>
      <c r="C4" s="26" t="s">
        <v>62</v>
      </c>
      <c r="D4" s="26" t="s">
        <v>44</v>
      </c>
      <c r="E4" s="26" t="s">
        <v>45</v>
      </c>
      <c r="F4" s="35" t="s">
        <v>121</v>
      </c>
      <c r="G4" s="36" t="s">
        <v>119</v>
      </c>
    </row>
    <row r="5" spans="1:7" x14ac:dyDescent="0.25">
      <c r="B5" s="18" t="s">
        <v>13</v>
      </c>
      <c r="C5" s="19">
        <v>166776</v>
      </c>
      <c r="D5" s="19">
        <v>144937</v>
      </c>
      <c r="E5" s="19">
        <v>162500</v>
      </c>
      <c r="F5" s="33">
        <v>114152</v>
      </c>
      <c r="G5" s="37">
        <v>152205.01719000001</v>
      </c>
    </row>
    <row r="6" spans="1:7" x14ac:dyDescent="0.25">
      <c r="B6" s="18" t="s">
        <v>14</v>
      </c>
      <c r="C6" s="19">
        <f>SUM(C7:C8)</f>
        <v>782715</v>
      </c>
      <c r="D6" s="19">
        <f>SUM(D7:D8)</f>
        <v>834498</v>
      </c>
      <c r="E6" s="19">
        <f>SUM(E7:E8)</f>
        <v>917074</v>
      </c>
      <c r="F6" s="33">
        <f>SUM(F7:F8)</f>
        <v>902658</v>
      </c>
      <c r="G6" s="37">
        <f>SUM(G7:G8)</f>
        <v>883886.5037</v>
      </c>
    </row>
    <row r="7" spans="1:7" x14ac:dyDescent="0.25">
      <c r="B7" s="23" t="s">
        <v>0</v>
      </c>
      <c r="C7" s="21">
        <v>88763</v>
      </c>
      <c r="D7" s="21">
        <v>116688</v>
      </c>
      <c r="E7" s="21">
        <v>125855</v>
      </c>
      <c r="F7" s="32">
        <v>154855</v>
      </c>
      <c r="G7" s="38">
        <v>154266.68633999999</v>
      </c>
    </row>
    <row r="8" spans="1:7" x14ac:dyDescent="0.25">
      <c r="B8" s="23" t="s">
        <v>1</v>
      </c>
      <c r="C8" s="21">
        <v>693952</v>
      </c>
      <c r="D8" s="21">
        <v>717810</v>
      </c>
      <c r="E8" s="21">
        <v>791219</v>
      </c>
      <c r="F8" s="32">
        <v>747803</v>
      </c>
      <c r="G8" s="38">
        <v>729619.81735999999</v>
      </c>
    </row>
    <row r="9" spans="1:7" x14ac:dyDescent="0.25">
      <c r="B9" s="18" t="s">
        <v>15</v>
      </c>
      <c r="C9" s="19">
        <v>115951</v>
      </c>
      <c r="D9" s="19">
        <v>106760</v>
      </c>
      <c r="E9" s="19">
        <v>110373</v>
      </c>
      <c r="F9" s="33">
        <v>117440</v>
      </c>
      <c r="G9" s="37">
        <v>118681.56336</v>
      </c>
    </row>
    <row r="10" spans="1:7" x14ac:dyDescent="0.25">
      <c r="B10" s="18" t="s">
        <v>17</v>
      </c>
      <c r="C10" s="19">
        <v>7318</v>
      </c>
      <c r="D10" s="19">
        <v>9517</v>
      </c>
      <c r="E10" s="19">
        <v>12477</v>
      </c>
      <c r="F10" s="33">
        <v>18397</v>
      </c>
      <c r="G10" s="37">
        <v>18971.22408</v>
      </c>
    </row>
    <row r="11" spans="1:7" x14ac:dyDescent="0.25">
      <c r="B11" s="18" t="s">
        <v>18</v>
      </c>
      <c r="C11" s="19">
        <f t="shared" ref="C11:G11" si="0">SUM(C12:C13)</f>
        <v>110844</v>
      </c>
      <c r="D11" s="19">
        <f t="shared" si="0"/>
        <v>114588</v>
      </c>
      <c r="E11" s="19">
        <f t="shared" si="0"/>
        <v>111282</v>
      </c>
      <c r="F11" s="33">
        <f t="shared" si="0"/>
        <v>111009</v>
      </c>
      <c r="G11" s="37">
        <f t="shared" si="0"/>
        <v>110557.40940999999</v>
      </c>
    </row>
    <row r="12" spans="1:7" x14ac:dyDescent="0.25">
      <c r="B12" s="23" t="s">
        <v>5</v>
      </c>
      <c r="C12" s="21">
        <v>43386</v>
      </c>
      <c r="D12" s="21">
        <v>47918</v>
      </c>
      <c r="E12" s="21">
        <v>45334</v>
      </c>
      <c r="F12" s="32">
        <v>45103</v>
      </c>
      <c r="G12" s="38">
        <v>44843.768629999999</v>
      </c>
    </row>
    <row r="13" spans="1:7" x14ac:dyDescent="0.25">
      <c r="B13" s="23" t="s">
        <v>6</v>
      </c>
      <c r="C13" s="21">
        <v>67458</v>
      </c>
      <c r="D13" s="21">
        <v>66670</v>
      </c>
      <c r="E13" s="21">
        <v>65948</v>
      </c>
      <c r="F13" s="32">
        <v>65906</v>
      </c>
      <c r="G13" s="38">
        <v>65713.640780000002</v>
      </c>
    </row>
    <row r="14" spans="1:7" x14ac:dyDescent="0.25">
      <c r="B14" s="18" t="s">
        <v>19</v>
      </c>
      <c r="C14" s="19">
        <v>7593</v>
      </c>
      <c r="D14" s="19">
        <v>11845</v>
      </c>
      <c r="E14" s="19">
        <v>12688</v>
      </c>
      <c r="F14" s="33">
        <v>12859</v>
      </c>
      <c r="G14" s="37">
        <v>13321.054469999999</v>
      </c>
    </row>
    <row r="15" spans="1:7" ht="16.5" thickBot="1" x14ac:dyDescent="0.3">
      <c r="B15" s="18" t="s">
        <v>20</v>
      </c>
      <c r="C15" s="19">
        <v>109552</v>
      </c>
      <c r="D15" s="19">
        <v>114481</v>
      </c>
      <c r="E15" s="19">
        <v>110139</v>
      </c>
      <c r="F15" s="33">
        <v>112847</v>
      </c>
      <c r="G15" s="37">
        <v>120953.07895999998</v>
      </c>
    </row>
    <row r="16" spans="1:7" ht="16.5" thickBot="1" x14ac:dyDescent="0.3">
      <c r="B16" s="27" t="s">
        <v>67</v>
      </c>
      <c r="C16" s="28">
        <f>SUM(C5,C6,C9,C10,C11,C14,C15)</f>
        <v>1300749</v>
      </c>
      <c r="D16" s="28">
        <f t="shared" ref="D16:G16" si="1">SUM(D5,D6,D9,D10,D11,D14,D15)</f>
        <v>1336626</v>
      </c>
      <c r="E16" s="28">
        <f t="shared" si="1"/>
        <v>1436533</v>
      </c>
      <c r="F16" s="34">
        <f t="shared" si="1"/>
        <v>1389362</v>
      </c>
      <c r="G16" s="39">
        <f t="shared" si="1"/>
        <v>1418575.8511700004</v>
      </c>
    </row>
    <row r="17" spans="2:11" s="5" customFormat="1" ht="9" customHeight="1" x14ac:dyDescent="0.25">
      <c r="B17" s="42"/>
      <c r="C17" s="77"/>
      <c r="D17" s="77"/>
      <c r="E17" s="77"/>
      <c r="F17" s="77"/>
      <c r="G17" s="77"/>
      <c r="H17" s="77"/>
      <c r="I17" s="77"/>
      <c r="J17" s="77"/>
      <c r="K17" s="78"/>
    </row>
    <row r="18" spans="2:11" s="5" customFormat="1" ht="15" x14ac:dyDescent="0.25">
      <c r="B18" s="44"/>
      <c r="C18" s="79"/>
      <c r="D18" s="79"/>
      <c r="E18" s="79"/>
      <c r="F18" s="79"/>
      <c r="G18" s="53" t="s">
        <v>98</v>
      </c>
      <c r="H18" s="79"/>
      <c r="J18" s="79"/>
    </row>
    <row r="19" spans="2:11" x14ac:dyDescent="0.25">
      <c r="B19" s="15"/>
      <c r="C19" s="16"/>
      <c r="D19" s="16"/>
      <c r="E19" s="16"/>
      <c r="F19" s="16"/>
      <c r="G19" s="16"/>
    </row>
    <row r="21" spans="2:11" ht="16.5" thickBot="1" x14ac:dyDescent="0.3">
      <c r="B21" s="25" t="s">
        <v>12</v>
      </c>
      <c r="C21" s="26" t="s">
        <v>62</v>
      </c>
      <c r="D21" s="26" t="s">
        <v>44</v>
      </c>
      <c r="E21" s="26" t="s">
        <v>45</v>
      </c>
      <c r="F21" s="35" t="s">
        <v>121</v>
      </c>
      <c r="G21" s="36" t="s">
        <v>119</v>
      </c>
    </row>
    <row r="22" spans="2:11" x14ac:dyDescent="0.25">
      <c r="B22" s="18" t="s">
        <v>21</v>
      </c>
      <c r="C22" s="19">
        <v>211889</v>
      </c>
      <c r="D22" s="19">
        <v>207608</v>
      </c>
      <c r="E22" s="19">
        <v>174445</v>
      </c>
      <c r="F22" s="33">
        <v>202433</v>
      </c>
      <c r="G22" s="37">
        <v>205014.57178</v>
      </c>
    </row>
    <row r="23" spans="2:11" x14ac:dyDescent="0.25">
      <c r="B23" s="18" t="s">
        <v>16</v>
      </c>
      <c r="C23" s="19">
        <v>3385</v>
      </c>
      <c r="D23" s="19">
        <v>13584</v>
      </c>
      <c r="E23" s="19">
        <v>15167</v>
      </c>
      <c r="F23" s="33">
        <v>11628</v>
      </c>
      <c r="G23" s="37">
        <v>10257.9745</v>
      </c>
    </row>
    <row r="24" spans="2:11" x14ac:dyDescent="0.25">
      <c r="B24" s="18" t="s">
        <v>22</v>
      </c>
      <c r="C24" s="19">
        <f>SUM(C25:C27)</f>
        <v>725891</v>
      </c>
      <c r="D24" s="19">
        <f>SUM(D25:D27)</f>
        <v>725860</v>
      </c>
      <c r="E24" s="19">
        <f>SUM(E25:E27)</f>
        <v>716491</v>
      </c>
      <c r="F24" s="19">
        <f>SUM(F25:F27)</f>
        <v>726457</v>
      </c>
      <c r="G24" s="37">
        <f>SUM(G25:G27)</f>
        <v>734994.87161999987</v>
      </c>
    </row>
    <row r="25" spans="2:11" x14ac:dyDescent="0.25">
      <c r="B25" s="23" t="s">
        <v>3</v>
      </c>
      <c r="C25" s="21">
        <v>428118</v>
      </c>
      <c r="D25" s="21">
        <v>443115</v>
      </c>
      <c r="E25" s="21">
        <v>446423</v>
      </c>
      <c r="F25" s="32">
        <v>456151</v>
      </c>
      <c r="G25" s="38">
        <v>453944.31306999997</v>
      </c>
    </row>
    <row r="26" spans="2:11" x14ac:dyDescent="0.25">
      <c r="B26" s="23" t="s">
        <v>7</v>
      </c>
      <c r="C26" s="21">
        <v>0</v>
      </c>
      <c r="D26" s="21">
        <v>6115</v>
      </c>
      <c r="E26" s="21">
        <v>4622</v>
      </c>
      <c r="F26" s="32">
        <v>4622</v>
      </c>
      <c r="G26" s="38">
        <v>4622.4504699999998</v>
      </c>
    </row>
    <row r="27" spans="2:11" x14ac:dyDescent="0.25">
      <c r="B27" s="23" t="s">
        <v>4</v>
      </c>
      <c r="C27" s="21">
        <v>297773</v>
      </c>
      <c r="D27" s="21">
        <v>276630</v>
      </c>
      <c r="E27" s="21">
        <v>265446</v>
      </c>
      <c r="F27" s="32">
        <v>265684</v>
      </c>
      <c r="G27" s="38">
        <v>276428.10807999998</v>
      </c>
    </row>
    <row r="28" spans="2:11" x14ac:dyDescent="0.25">
      <c r="B28" s="18" t="s">
        <v>23</v>
      </c>
      <c r="C28" s="19">
        <v>24652</v>
      </c>
      <c r="D28" s="19">
        <v>22816</v>
      </c>
      <c r="E28" s="19">
        <v>16849</v>
      </c>
      <c r="F28" s="33">
        <v>17105</v>
      </c>
      <c r="G28" s="37">
        <v>19587.53256</v>
      </c>
    </row>
    <row r="29" spans="2:11" ht="16.5" thickBot="1" x14ac:dyDescent="0.3">
      <c r="B29" s="18" t="s">
        <v>96</v>
      </c>
      <c r="C29" s="19">
        <v>46728</v>
      </c>
      <c r="D29" s="19">
        <v>41698</v>
      </c>
      <c r="E29" s="19">
        <v>46222</v>
      </c>
      <c r="F29" s="33">
        <v>47851</v>
      </c>
      <c r="G29" s="37">
        <v>65977.596400000009</v>
      </c>
    </row>
    <row r="30" spans="2:11" ht="16.5" thickBot="1" x14ac:dyDescent="0.3">
      <c r="B30" s="27" t="s">
        <v>8</v>
      </c>
      <c r="C30" s="29">
        <f t="shared" ref="C30:D30" si="2">SUM(C29,C28,C24,C23,C22)</f>
        <v>1012545</v>
      </c>
      <c r="D30" s="29">
        <f t="shared" si="2"/>
        <v>1011566</v>
      </c>
      <c r="E30" s="29">
        <f>SUM(E29,E28,E24,E23,E22)</f>
        <v>969174</v>
      </c>
      <c r="F30" s="29">
        <f>SUM(F29,F28,F24,F23,F22)</f>
        <v>1005474</v>
      </c>
      <c r="G30" s="40">
        <f t="shared" ref="G30" si="3">SUM(G29,G28,G24,G23,G22)</f>
        <v>1035832.5468599999</v>
      </c>
    </row>
    <row r="31" spans="2:11" x14ac:dyDescent="0.25">
      <c r="B31" s="20" t="s">
        <v>94</v>
      </c>
      <c r="C31" s="21">
        <v>273634</v>
      </c>
      <c r="D31" s="21">
        <v>287881</v>
      </c>
      <c r="E31" s="21">
        <v>422727</v>
      </c>
      <c r="F31" s="32">
        <v>333668</v>
      </c>
      <c r="G31" s="38">
        <v>335579.90823728195</v>
      </c>
    </row>
    <row r="32" spans="2:11" ht="16.5" thickBot="1" x14ac:dyDescent="0.3">
      <c r="B32" s="20" t="s">
        <v>95</v>
      </c>
      <c r="C32" s="21">
        <v>14570</v>
      </c>
      <c r="D32" s="21">
        <v>37179</v>
      </c>
      <c r="E32" s="21">
        <v>44632</v>
      </c>
      <c r="F32" s="32">
        <v>50220</v>
      </c>
      <c r="G32" s="38">
        <v>47163.396070000003</v>
      </c>
    </row>
    <row r="33" spans="2:11" ht="16.5" thickBot="1" x14ac:dyDescent="0.3">
      <c r="B33" s="27" t="s">
        <v>9</v>
      </c>
      <c r="C33" s="29">
        <f t="shared" ref="C33:D33" si="4">SUM(C31:C32)</f>
        <v>288204</v>
      </c>
      <c r="D33" s="29">
        <f t="shared" si="4"/>
        <v>325060</v>
      </c>
      <c r="E33" s="29">
        <f>SUM(E31:E32)</f>
        <v>467359</v>
      </c>
      <c r="F33" s="29">
        <f>SUM(F31:F32)</f>
        <v>383888</v>
      </c>
      <c r="G33" s="40">
        <f t="shared" ref="G33" si="5">SUM(G31:G32)</f>
        <v>382743.30430728197</v>
      </c>
    </row>
    <row r="34" spans="2:11" ht="16.5" thickBot="1" x14ac:dyDescent="0.3">
      <c r="B34" s="27" t="s">
        <v>10</v>
      </c>
      <c r="C34" s="29">
        <f>C33+C30</f>
        <v>1300749</v>
      </c>
      <c r="D34" s="29">
        <f>D33+D30</f>
        <v>1336626</v>
      </c>
      <c r="E34" s="29">
        <f>E33+E30</f>
        <v>1436533</v>
      </c>
      <c r="F34" s="29">
        <f>F33+F30</f>
        <v>1389362</v>
      </c>
      <c r="G34" s="40">
        <f>G33+G30</f>
        <v>1418575.8511672819</v>
      </c>
    </row>
    <row r="35" spans="2:11" s="5" customFormat="1" ht="9" customHeight="1" x14ac:dyDescent="0.25">
      <c r="B35" s="42"/>
      <c r="C35" s="77"/>
      <c r="D35" s="77"/>
      <c r="E35" s="77"/>
      <c r="F35" s="77"/>
      <c r="G35" s="77"/>
      <c r="H35" s="77"/>
      <c r="I35" s="77"/>
      <c r="J35" s="77"/>
      <c r="K35" s="78"/>
    </row>
    <row r="36" spans="2:11" s="5" customFormat="1" ht="15" x14ac:dyDescent="0.25">
      <c r="B36" s="44"/>
      <c r="C36" s="79"/>
      <c r="D36" s="79"/>
      <c r="E36" s="79"/>
      <c r="F36" s="79"/>
      <c r="G36" s="53" t="s">
        <v>98</v>
      </c>
      <c r="H36" s="79"/>
      <c r="J36" s="79"/>
    </row>
    <row r="37" spans="2:11" x14ac:dyDescent="0.25">
      <c r="B37" s="15"/>
      <c r="C37" s="16"/>
      <c r="D37" s="16"/>
      <c r="E37" s="16"/>
      <c r="F37" s="16"/>
      <c r="G37" s="16"/>
    </row>
    <row r="38" spans="2:11" x14ac:dyDescent="0.25">
      <c r="C38" s="17" t="str">
        <f>IF(ROUND(C34,5)=ROUND(C16,5),"OK","NOT OK")</f>
        <v>OK</v>
      </c>
      <c r="D38" s="17" t="str">
        <f t="shared" ref="D38:G38" si="6">IF(ROUND(D34,5)=ROUND(D16,5),"OK","NOT OK")</f>
        <v>OK</v>
      </c>
      <c r="E38" s="17" t="str">
        <f t="shared" si="6"/>
        <v>OK</v>
      </c>
      <c r="F38" s="17" t="str">
        <f t="shared" si="6"/>
        <v>OK</v>
      </c>
      <c r="G38" s="17" t="str">
        <f t="shared" si="6"/>
        <v>OK</v>
      </c>
    </row>
  </sheetData>
  <conditionalFormatting sqref="G38">
    <cfRule type="cellIs" dxfId="9" priority="19" operator="equal">
      <formula>"NOT OK"</formula>
    </cfRule>
    <cfRule type="cellIs" dxfId="8" priority="20" operator="equal">
      <formula>"OK"</formula>
    </cfRule>
  </conditionalFormatting>
  <conditionalFormatting sqref="C38">
    <cfRule type="cellIs" dxfId="7" priority="13" operator="equal">
      <formula>"NOT OK"</formula>
    </cfRule>
    <cfRule type="cellIs" dxfId="6" priority="14" operator="equal">
      <formula>"OK"</formula>
    </cfRule>
  </conditionalFormatting>
  <conditionalFormatting sqref="D38">
    <cfRule type="cellIs" dxfId="5" priority="5" operator="equal">
      <formula>"NOT OK"</formula>
    </cfRule>
    <cfRule type="cellIs" dxfId="4" priority="6" operator="equal">
      <formula>"OK"</formula>
    </cfRule>
  </conditionalFormatting>
  <conditionalFormatting sqref="E38">
    <cfRule type="cellIs" dxfId="3" priority="3" operator="equal">
      <formula>"NOT OK"</formula>
    </cfRule>
    <cfRule type="cellIs" dxfId="2" priority="4" operator="equal">
      <formula>"OK"</formula>
    </cfRule>
  </conditionalFormatting>
  <conditionalFormatting sqref="F38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orientation="portrait" r:id="rId1"/>
  <ignoredErrors>
    <ignoredError sqref="C11:E11 C24:G24 C6:E6 C7:D7 C8:D8 C9:D9 C10:D10 G6 G11 G16:G20 F6:F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N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73" style="1" customWidth="1"/>
    <col min="3" max="5" width="13.28515625" style="1" customWidth="1"/>
    <col min="6" max="7" width="13.28515625" style="1" hidden="1" customWidth="1" outlineLevel="1"/>
    <col min="8" max="8" width="13.28515625" style="1" customWidth="1" collapsed="1"/>
    <col min="9" max="10" width="13.28515625" style="1" customWidth="1"/>
    <col min="11" max="11" width="3" style="1" customWidth="1"/>
    <col min="12" max="16384" width="11.42578125" style="1"/>
  </cols>
  <sheetData>
    <row r="1" spans="1:13" ht="16.5" customHeight="1" x14ac:dyDescent="0.25"/>
    <row r="2" spans="1:13" ht="18.75" customHeight="1" thickBot="1" x14ac:dyDescent="0.3">
      <c r="A2" s="123" t="s">
        <v>60</v>
      </c>
      <c r="B2" s="30" t="s">
        <v>117</v>
      </c>
      <c r="C2" s="30"/>
      <c r="D2" s="30"/>
      <c r="E2" s="30"/>
      <c r="F2" s="30"/>
      <c r="G2" s="30"/>
      <c r="H2" s="30"/>
      <c r="I2" s="30"/>
      <c r="J2" s="30"/>
      <c r="L2" s="30" t="s">
        <v>126</v>
      </c>
      <c r="M2" s="30"/>
    </row>
    <row r="3" spans="1:13" ht="15.75" x14ac:dyDescent="0.25">
      <c r="A3" s="41"/>
      <c r="B3" s="42"/>
      <c r="C3" s="43"/>
      <c r="D3" s="42"/>
      <c r="E3" s="43"/>
      <c r="F3" s="43"/>
      <c r="G3" s="43"/>
      <c r="H3" s="43"/>
      <c r="I3" s="43"/>
      <c r="J3" s="43"/>
    </row>
    <row r="4" spans="1:13" ht="16.5" thickBot="1" x14ac:dyDescent="0.3">
      <c r="A4" s="41"/>
      <c r="B4" s="48"/>
      <c r="C4" s="26" t="s">
        <v>62</v>
      </c>
      <c r="D4" s="26" t="s">
        <v>44</v>
      </c>
      <c r="E4" s="26" t="s">
        <v>45</v>
      </c>
      <c r="F4" s="26" t="s">
        <v>123</v>
      </c>
      <c r="G4" s="26" t="s">
        <v>121</v>
      </c>
      <c r="H4" s="26" t="s">
        <v>122</v>
      </c>
      <c r="I4" s="26" t="s">
        <v>120</v>
      </c>
      <c r="J4" s="36" t="s">
        <v>119</v>
      </c>
      <c r="L4" s="26" t="s">
        <v>125</v>
      </c>
      <c r="M4" s="36" t="s">
        <v>124</v>
      </c>
    </row>
    <row r="5" spans="1:13" ht="15.75" x14ac:dyDescent="0.25">
      <c r="A5" s="41"/>
      <c r="B5" s="42" t="s">
        <v>26</v>
      </c>
      <c r="C5" s="22">
        <v>853119</v>
      </c>
      <c r="D5" s="22">
        <v>891295</v>
      </c>
      <c r="E5" s="22">
        <v>898614</v>
      </c>
      <c r="F5" s="22">
        <v>451910</v>
      </c>
      <c r="G5" s="22">
        <v>456465</v>
      </c>
      <c r="H5" s="22">
        <v>671237.88711999997</v>
      </c>
      <c r="I5" s="22">
        <v>675056.76400999993</v>
      </c>
      <c r="J5" s="46">
        <v>682637.5491399999</v>
      </c>
      <c r="L5" s="22">
        <f>I5-F5</f>
        <v>223146.76400999993</v>
      </c>
      <c r="M5" s="46">
        <f>J5-G5</f>
        <v>226172.5491399999</v>
      </c>
    </row>
    <row r="6" spans="1:13" ht="15.75" x14ac:dyDescent="0.25">
      <c r="A6" s="41"/>
      <c r="B6" s="42" t="s">
        <v>69</v>
      </c>
      <c r="C6" s="22">
        <v>816289</v>
      </c>
      <c r="D6" s="22">
        <v>854762</v>
      </c>
      <c r="E6" s="22">
        <v>878177</v>
      </c>
      <c r="F6" s="22">
        <v>434400</v>
      </c>
      <c r="G6" s="22">
        <v>435993</v>
      </c>
      <c r="H6" s="22">
        <v>641351.88182999962</v>
      </c>
      <c r="I6" s="22">
        <v>654226.95956999995</v>
      </c>
      <c r="J6" s="46">
        <v>658532.16795000026</v>
      </c>
      <c r="L6" s="22">
        <f t="shared" ref="L6:L18" si="0">I6-F6</f>
        <v>219826.95956999995</v>
      </c>
      <c r="M6" s="46">
        <f t="shared" ref="M6:M18" si="1">J6-G6</f>
        <v>222539.16795000026</v>
      </c>
    </row>
    <row r="7" spans="1:13" ht="15.75" x14ac:dyDescent="0.25">
      <c r="A7" s="41"/>
      <c r="B7" s="96" t="s">
        <v>34</v>
      </c>
      <c r="C7" s="45">
        <v>-528029</v>
      </c>
      <c r="D7" s="45">
        <v>-580987</v>
      </c>
      <c r="E7" s="45">
        <v>-540064</v>
      </c>
      <c r="F7" s="45">
        <v>-279624</v>
      </c>
      <c r="G7" s="45">
        <v>-284885</v>
      </c>
      <c r="H7" s="45">
        <v>-434879.50449328037</v>
      </c>
      <c r="I7" s="45">
        <v>-404121.66815101047</v>
      </c>
      <c r="J7" s="47">
        <v>-434205.32618606143</v>
      </c>
      <c r="L7" s="45">
        <f t="shared" si="0"/>
        <v>-124497.66815101047</v>
      </c>
      <c r="M7" s="47">
        <f t="shared" si="1"/>
        <v>-149320.32618606143</v>
      </c>
    </row>
    <row r="8" spans="1:13" ht="15.75" x14ac:dyDescent="0.25">
      <c r="A8" s="41"/>
      <c r="B8" s="96" t="s">
        <v>35</v>
      </c>
      <c r="C8" s="45">
        <v>-196176</v>
      </c>
      <c r="D8" s="45">
        <v>-199919</v>
      </c>
      <c r="E8" s="45">
        <v>-209603</v>
      </c>
      <c r="F8" s="45">
        <v>-101365</v>
      </c>
      <c r="G8" s="45">
        <v>-97485</v>
      </c>
      <c r="H8" s="45">
        <v>-149071.66064898294</v>
      </c>
      <c r="I8" s="45">
        <v>-154592.63530112992</v>
      </c>
      <c r="J8" s="47">
        <v>-149806.46006821495</v>
      </c>
      <c r="L8" s="45">
        <f t="shared" si="0"/>
        <v>-53227.635301129922</v>
      </c>
      <c r="M8" s="47">
        <f t="shared" si="1"/>
        <v>-52321.460068214947</v>
      </c>
    </row>
    <row r="9" spans="1:13" ht="15.75" x14ac:dyDescent="0.25">
      <c r="A9" s="41"/>
      <c r="B9" s="96" t="s">
        <v>36</v>
      </c>
      <c r="C9" s="45">
        <v>25728</v>
      </c>
      <c r="D9" s="45">
        <v>29794</v>
      </c>
      <c r="E9" s="45">
        <v>17429</v>
      </c>
      <c r="F9" s="45">
        <v>8623</v>
      </c>
      <c r="G9" s="45">
        <v>9516</v>
      </c>
      <c r="H9" s="45">
        <v>23267.081610000001</v>
      </c>
      <c r="I9" s="45">
        <v>14051.203730000003</v>
      </c>
      <c r="J9" s="47">
        <v>15089.09052</v>
      </c>
      <c r="L9" s="45">
        <f t="shared" si="0"/>
        <v>5428.2037300000029</v>
      </c>
      <c r="M9" s="47">
        <f t="shared" si="1"/>
        <v>5573.0905199999997</v>
      </c>
    </row>
    <row r="10" spans="1:13" ht="15.75" x14ac:dyDescent="0.25">
      <c r="A10" s="41"/>
      <c r="B10" s="42" t="s">
        <v>27</v>
      </c>
      <c r="C10" s="22">
        <f t="shared" ref="C10:J10" si="2">SUM(C6:C9)</f>
        <v>117812</v>
      </c>
      <c r="D10" s="22">
        <f t="shared" si="2"/>
        <v>103650</v>
      </c>
      <c r="E10" s="22">
        <f t="shared" si="2"/>
        <v>145939</v>
      </c>
      <c r="F10" s="22">
        <f t="shared" si="2"/>
        <v>62034</v>
      </c>
      <c r="G10" s="22">
        <f t="shared" si="2"/>
        <v>63139</v>
      </c>
      <c r="H10" s="22">
        <f t="shared" si="2"/>
        <v>80667.798297736299</v>
      </c>
      <c r="I10" s="22">
        <f t="shared" si="2"/>
        <v>109563.85984785957</v>
      </c>
      <c r="J10" s="46">
        <f t="shared" si="2"/>
        <v>89609.472215723887</v>
      </c>
      <c r="L10" s="22">
        <f t="shared" si="0"/>
        <v>47529.859847859567</v>
      </c>
      <c r="M10" s="46">
        <f t="shared" si="1"/>
        <v>26470.472215723887</v>
      </c>
    </row>
    <row r="11" spans="1:13" ht="15.75" x14ac:dyDescent="0.25">
      <c r="A11" s="41"/>
      <c r="B11" s="96" t="s">
        <v>92</v>
      </c>
      <c r="C11" s="45">
        <v>52021</v>
      </c>
      <c r="D11" s="45">
        <v>70687</v>
      </c>
      <c r="E11" s="45">
        <v>76613</v>
      </c>
      <c r="F11" s="45">
        <v>34974</v>
      </c>
      <c r="G11" s="45">
        <v>22769</v>
      </c>
      <c r="H11" s="45">
        <v>54355.569459999992</v>
      </c>
      <c r="I11" s="45">
        <v>50657.768469999995</v>
      </c>
      <c r="J11" s="47">
        <v>39281.246479999987</v>
      </c>
      <c r="L11" s="45">
        <f t="shared" si="0"/>
        <v>15683.768469999995</v>
      </c>
      <c r="M11" s="47">
        <f t="shared" si="1"/>
        <v>16512.246479999987</v>
      </c>
    </row>
    <row r="12" spans="1:13" ht="15.75" x14ac:dyDescent="0.25">
      <c r="A12" s="41"/>
      <c r="B12" s="96" t="s">
        <v>93</v>
      </c>
      <c r="C12" s="45">
        <v>-18547</v>
      </c>
      <c r="D12" s="45">
        <v>-39117</v>
      </c>
      <c r="E12" s="45">
        <v>-47360</v>
      </c>
      <c r="F12" s="45">
        <v>-21932</v>
      </c>
      <c r="G12" s="45">
        <v>-9974</v>
      </c>
      <c r="H12" s="45">
        <v>-32709.224891641526</v>
      </c>
      <c r="I12" s="45">
        <v>-32428.553819042852</v>
      </c>
      <c r="J12" s="47">
        <v>-17173.93199369132</v>
      </c>
      <c r="L12" s="45">
        <f t="shared" si="0"/>
        <v>-10496.553819042852</v>
      </c>
      <c r="M12" s="47">
        <f t="shared" si="1"/>
        <v>-7199.9319936913198</v>
      </c>
    </row>
    <row r="13" spans="1:13" ht="15.75" x14ac:dyDescent="0.25">
      <c r="A13" s="41"/>
      <c r="B13" s="42" t="s">
        <v>88</v>
      </c>
      <c r="C13" s="22">
        <f>SUM(C11:C12)</f>
        <v>33474</v>
      </c>
      <c r="D13" s="22">
        <f t="shared" ref="D13:J13" si="3">SUM(D11:D12)</f>
        <v>31570</v>
      </c>
      <c r="E13" s="22">
        <f t="shared" si="3"/>
        <v>29253</v>
      </c>
      <c r="F13" s="22">
        <f t="shared" ref="F13" si="4">SUM(F11:F12)</f>
        <v>13042</v>
      </c>
      <c r="G13" s="22">
        <f>SUM(G11:G12)</f>
        <v>12795</v>
      </c>
      <c r="H13" s="22">
        <f>SUM(H11:H12)</f>
        <v>21646.344568358465</v>
      </c>
      <c r="I13" s="22">
        <f t="shared" si="3"/>
        <v>18229.214650957143</v>
      </c>
      <c r="J13" s="46">
        <f t="shared" si="3"/>
        <v>22107.314486308667</v>
      </c>
      <c r="L13" s="22">
        <f t="shared" si="0"/>
        <v>5187.214650957143</v>
      </c>
      <c r="M13" s="46">
        <f t="shared" si="1"/>
        <v>9312.3144863086673</v>
      </c>
    </row>
    <row r="14" spans="1:13" ht="15.75" x14ac:dyDescent="0.25">
      <c r="A14" s="41"/>
      <c r="B14" s="42" t="s">
        <v>89</v>
      </c>
      <c r="C14" s="22">
        <f>SUM(C13,C10)</f>
        <v>151286</v>
      </c>
      <c r="D14" s="22">
        <f t="shared" ref="D14:J14" si="5">SUM(D13,D10)</f>
        <v>135220</v>
      </c>
      <c r="E14" s="22">
        <f t="shared" si="5"/>
        <v>175192</v>
      </c>
      <c r="F14" s="22">
        <f t="shared" ref="F14" si="6">SUM(F13,F10)</f>
        <v>75076</v>
      </c>
      <c r="G14" s="22">
        <f>SUM(G13,G10)</f>
        <v>75934</v>
      </c>
      <c r="H14" s="22">
        <f>SUM(H13,H10)</f>
        <v>102314.14286609477</v>
      </c>
      <c r="I14" s="22">
        <f t="shared" si="5"/>
        <v>127793.07449881671</v>
      </c>
      <c r="J14" s="46">
        <f t="shared" si="5"/>
        <v>111716.78670203255</v>
      </c>
      <c r="L14" s="22">
        <f t="shared" si="0"/>
        <v>52717.074498816713</v>
      </c>
      <c r="M14" s="46">
        <f t="shared" si="1"/>
        <v>35782.78670203255</v>
      </c>
    </row>
    <row r="15" spans="1:13" ht="15.75" x14ac:dyDescent="0.25">
      <c r="A15" s="41"/>
      <c r="B15" s="96" t="s">
        <v>90</v>
      </c>
      <c r="C15" s="45">
        <v>4677</v>
      </c>
      <c r="D15" s="45">
        <v>7617</v>
      </c>
      <c r="E15" s="45">
        <v>4432</v>
      </c>
      <c r="F15" s="45">
        <v>3444</v>
      </c>
      <c r="G15" s="45">
        <v>1684</v>
      </c>
      <c r="H15" s="45">
        <v>5809.7359739047224</v>
      </c>
      <c r="I15" s="45">
        <v>5116.6454408655263</v>
      </c>
      <c r="J15" s="47">
        <v>3360.7093052500841</v>
      </c>
      <c r="L15" s="45">
        <f t="shared" si="0"/>
        <v>1672.6454408655263</v>
      </c>
      <c r="M15" s="47">
        <f t="shared" si="1"/>
        <v>1676.7093052500841</v>
      </c>
    </row>
    <row r="16" spans="1:13" ht="15.75" x14ac:dyDescent="0.25">
      <c r="A16" s="41"/>
      <c r="B16" s="42" t="s">
        <v>24</v>
      </c>
      <c r="C16" s="22">
        <f>SUM(C14:C15)</f>
        <v>155963</v>
      </c>
      <c r="D16" s="22">
        <f t="shared" ref="D16:J16" si="7">SUM(D14:D15)</f>
        <v>142837</v>
      </c>
      <c r="E16" s="22">
        <f t="shared" si="7"/>
        <v>179624</v>
      </c>
      <c r="F16" s="22">
        <f t="shared" ref="F16" si="8">SUM(F14:F15)</f>
        <v>78520</v>
      </c>
      <c r="G16" s="22">
        <f>SUM(G14:G15)</f>
        <v>77618</v>
      </c>
      <c r="H16" s="22">
        <f>SUM(H14:H15)</f>
        <v>108123.8788399995</v>
      </c>
      <c r="I16" s="22">
        <f t="shared" si="7"/>
        <v>132909.71993968223</v>
      </c>
      <c r="J16" s="46">
        <f t="shared" si="7"/>
        <v>115077.49600728264</v>
      </c>
      <c r="L16" s="22">
        <f t="shared" si="0"/>
        <v>54389.719939682225</v>
      </c>
      <c r="M16" s="46">
        <f t="shared" si="1"/>
        <v>37459.496007282636</v>
      </c>
    </row>
    <row r="17" spans="1:14" ht="16.5" thickBot="1" x14ac:dyDescent="0.3">
      <c r="A17" s="41"/>
      <c r="B17" s="96" t="s">
        <v>91</v>
      </c>
      <c r="C17" s="45">
        <v>-38752</v>
      </c>
      <c r="D17" s="45">
        <v>-35542</v>
      </c>
      <c r="E17" s="45">
        <v>-44778</v>
      </c>
      <c r="F17" s="45">
        <v>-19631</v>
      </c>
      <c r="G17" s="45">
        <v>-19408</v>
      </c>
      <c r="H17" s="45">
        <v>-26601.341855272254</v>
      </c>
      <c r="I17" s="45">
        <v>-33255.541249920563</v>
      </c>
      <c r="J17" s="47">
        <v>-28784.250481820487</v>
      </c>
      <c r="L17" s="45">
        <f t="shared" si="0"/>
        <v>-13624.541249920563</v>
      </c>
      <c r="M17" s="47">
        <f t="shared" si="1"/>
        <v>-9376.250481820487</v>
      </c>
    </row>
    <row r="18" spans="1:14" ht="16.5" thickBot="1" x14ac:dyDescent="0.3">
      <c r="A18" s="41"/>
      <c r="B18" s="49" t="s">
        <v>25</v>
      </c>
      <c r="C18" s="28">
        <f>SUM(C16:C17)</f>
        <v>117211</v>
      </c>
      <c r="D18" s="28">
        <f t="shared" ref="D18:I18" si="9">SUM(D16:D17)</f>
        <v>107295</v>
      </c>
      <c r="E18" s="28">
        <f t="shared" si="9"/>
        <v>134846</v>
      </c>
      <c r="F18" s="28">
        <f t="shared" si="9"/>
        <v>58889</v>
      </c>
      <c r="G18" s="28">
        <f>SUM(G16:G17)</f>
        <v>58210</v>
      </c>
      <c r="H18" s="28">
        <f>SUM(H16:H17)</f>
        <v>81522.536984727238</v>
      </c>
      <c r="I18" s="28">
        <f t="shared" si="9"/>
        <v>99654.178689761669</v>
      </c>
      <c r="J18" s="39">
        <f>SUM(J16:J17)</f>
        <v>86293.245525462145</v>
      </c>
      <c r="L18" s="28">
        <f t="shared" si="0"/>
        <v>40765.178689761669</v>
      </c>
      <c r="M18" s="39">
        <f t="shared" si="1"/>
        <v>28083.245525462145</v>
      </c>
    </row>
    <row r="19" spans="1:14" s="5" customFormat="1" ht="9" customHeight="1" x14ac:dyDescent="0.25">
      <c r="B19" s="42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</row>
    <row r="20" spans="1:14" s="5" customFormat="1" x14ac:dyDescent="0.25">
      <c r="B20" s="44"/>
      <c r="C20" s="79"/>
      <c r="D20" s="79"/>
      <c r="E20" s="79"/>
      <c r="F20" s="79"/>
      <c r="G20" s="79"/>
      <c r="H20" s="79"/>
      <c r="I20" s="79"/>
      <c r="J20" s="53" t="s">
        <v>98</v>
      </c>
      <c r="K20" s="79"/>
      <c r="L20" s="79"/>
      <c r="M20" s="53" t="s">
        <v>98</v>
      </c>
    </row>
    <row r="21" spans="1:14" x14ac:dyDescent="0.25">
      <c r="B21" s="4"/>
      <c r="C21" s="2"/>
      <c r="D21" s="3"/>
      <c r="E21" s="2"/>
      <c r="F21" s="2"/>
      <c r="G21" s="2"/>
      <c r="H21" s="2"/>
      <c r="I21" s="2"/>
      <c r="J21" s="2"/>
      <c r="L21" s="2"/>
      <c r="M21" s="2"/>
    </row>
    <row r="22" spans="1:14" x14ac:dyDescent="0.25">
      <c r="B22" s="8"/>
      <c r="C22" s="2"/>
      <c r="D22" s="9"/>
      <c r="E22" s="2"/>
      <c r="F22" s="2"/>
      <c r="G22" s="2"/>
      <c r="H22" s="2"/>
      <c r="I22" s="2"/>
      <c r="J22" s="2"/>
      <c r="L22" s="2"/>
      <c r="M22" s="2"/>
    </row>
    <row r="23" spans="1:14" ht="15.75" thickBot="1" x14ac:dyDescent="0.3">
      <c r="B23" s="48"/>
      <c r="C23" s="74" t="s">
        <v>62</v>
      </c>
      <c r="D23" s="74" t="s">
        <v>44</v>
      </c>
      <c r="E23" s="74" t="s">
        <v>45</v>
      </c>
      <c r="F23" s="26" t="s">
        <v>123</v>
      </c>
      <c r="G23" s="26" t="s">
        <v>121</v>
      </c>
      <c r="H23" s="26" t="s">
        <v>122</v>
      </c>
      <c r="I23" s="26" t="s">
        <v>120</v>
      </c>
      <c r="J23" s="76" t="s">
        <v>119</v>
      </c>
      <c r="L23" s="26" t="s">
        <v>125</v>
      </c>
      <c r="M23" s="76" t="s">
        <v>124</v>
      </c>
    </row>
    <row r="24" spans="1:14" x14ac:dyDescent="0.25">
      <c r="B24" s="20" t="s">
        <v>38</v>
      </c>
      <c r="C24" s="78">
        <f>-C7/C6</f>
        <v>0.64686526463054139</v>
      </c>
      <c r="D24" s="78">
        <f t="shared" ref="D24:J24" si="10">-D7/D6</f>
        <v>0.67970616382104021</v>
      </c>
      <c r="E24" s="78">
        <f t="shared" si="10"/>
        <v>0.61498308427572124</v>
      </c>
      <c r="F24" s="78">
        <f t="shared" ref="F24" si="11">-F7/F6</f>
        <v>0.64370165745856356</v>
      </c>
      <c r="G24" s="78">
        <f t="shared" ref="G24" si="12">-G7/G6</f>
        <v>0.65341645393389347</v>
      </c>
      <c r="H24" s="78">
        <f>-H7/H6</f>
        <v>0.67806693457017408</v>
      </c>
      <c r="I24" s="78">
        <f t="shared" si="10"/>
        <v>0.61770867470308044</v>
      </c>
      <c r="J24" s="81">
        <f t="shared" si="10"/>
        <v>0.65935325154689928</v>
      </c>
      <c r="L24" s="78">
        <f>-L7/L6</f>
        <v>0.56634394796042486</v>
      </c>
      <c r="M24" s="81">
        <f t="shared" ref="M24" si="13">-M7/M6</f>
        <v>0.67098447235863878</v>
      </c>
    </row>
    <row r="25" spans="1:14" ht="15.75" thickBot="1" x14ac:dyDescent="0.3">
      <c r="B25" s="20" t="s">
        <v>39</v>
      </c>
      <c r="C25" s="78">
        <f>-(C8+C9)/C6</f>
        <v>0.20880839996618844</v>
      </c>
      <c r="D25" s="78">
        <f t="shared" ref="D25:J25" si="14">-(D8+D9)/D6</f>
        <v>0.19903201124991518</v>
      </c>
      <c r="E25" s="78">
        <f t="shared" si="14"/>
        <v>0.21883287765450474</v>
      </c>
      <c r="F25" s="78">
        <f t="shared" ref="F25" si="15">-(F8+F9)/F6</f>
        <v>0.21349447513812156</v>
      </c>
      <c r="G25" s="78">
        <f t="shared" ref="G25" si="16">-(G8+G9)/G6</f>
        <v>0.20176700084634386</v>
      </c>
      <c r="H25" s="78">
        <f>-(H8+H9)/H6</f>
        <v>0.19615531286821644</v>
      </c>
      <c r="I25" s="78">
        <f t="shared" si="14"/>
        <v>0.21482060547230089</v>
      </c>
      <c r="J25" s="81">
        <f t="shared" si="14"/>
        <v>0.2045721926805609</v>
      </c>
      <c r="L25" s="78">
        <f>-(L8+L9)/L6</f>
        <v>0.21744117129504786</v>
      </c>
      <c r="M25" s="81">
        <f t="shared" ref="M25" si="17">-(M8+M9)/M6</f>
        <v>0.21006805219438179</v>
      </c>
    </row>
    <row r="26" spans="1:14" ht="15.75" thickBot="1" x14ac:dyDescent="0.3">
      <c r="B26" s="49" t="s">
        <v>28</v>
      </c>
      <c r="C26" s="82">
        <f>-(C7+C8+C9)/C6</f>
        <v>0.85567366459672989</v>
      </c>
      <c r="D26" s="82">
        <f t="shared" ref="D26:J26" si="18">-(D7+D8+D9)/D6</f>
        <v>0.87873817507095542</v>
      </c>
      <c r="E26" s="82">
        <f t="shared" si="18"/>
        <v>0.83381596193022589</v>
      </c>
      <c r="F26" s="82">
        <f t="shared" ref="F26" si="19">-(F7+F8+F9)/F6</f>
        <v>0.85719613259668503</v>
      </c>
      <c r="G26" s="82">
        <f t="shared" ref="G26" si="20">-(G7+G8+G9)/G6</f>
        <v>0.85518345478023727</v>
      </c>
      <c r="H26" s="82">
        <f>-(H7+H8+H9)/H6</f>
        <v>0.8742222474383905</v>
      </c>
      <c r="I26" s="82">
        <f t="shared" si="18"/>
        <v>0.83252928017538153</v>
      </c>
      <c r="J26" s="84">
        <f t="shared" si="18"/>
        <v>0.8639254442274602</v>
      </c>
      <c r="L26" s="82">
        <f>-(L7+L8+L9)/L6</f>
        <v>0.78378511925547267</v>
      </c>
      <c r="M26" s="84">
        <f t="shared" ref="M26" si="21">-(M7+M8+M9)/M6</f>
        <v>0.88105252455302052</v>
      </c>
      <c r="N26" s="131"/>
    </row>
    <row r="29" spans="1:14" x14ac:dyDescent="0.25">
      <c r="M29" s="134"/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orientation="portrait" r:id="rId1"/>
  <ignoredErrors>
    <ignoredError sqref="J10 C10:E10 H10:I10 F10:G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AE14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5" customWidth="1"/>
    <col min="2" max="2" width="14.28515625" style="5" customWidth="1"/>
    <col min="3" max="5" width="11.28515625" style="5" customWidth="1"/>
    <col min="6" max="7" width="11.28515625" style="5" hidden="1" customWidth="1" outlineLevel="1"/>
    <col min="8" max="8" width="11.28515625" style="5" customWidth="1" collapsed="1"/>
    <col min="9" max="11" width="11.28515625" style="5" customWidth="1"/>
    <col min="12" max="12" width="1.5703125" style="10" customWidth="1"/>
    <col min="13" max="15" width="11.28515625" style="5" customWidth="1"/>
    <col min="16" max="17" width="11.28515625" style="5" customWidth="1" outlineLevel="1"/>
    <col min="18" max="21" width="11.28515625" style="5" customWidth="1"/>
    <col min="22" max="22" width="1.5703125" style="56" customWidth="1"/>
    <col min="23" max="25" width="11.28515625" style="5" customWidth="1"/>
    <col min="26" max="27" width="11.28515625" style="5" hidden="1" customWidth="1" outlineLevel="1"/>
    <col min="28" max="28" width="11.28515625" style="5" customWidth="1" collapsed="1"/>
    <col min="29" max="31" width="11.28515625" style="5" customWidth="1"/>
    <col min="32" max="16384" width="11.42578125" style="5"/>
  </cols>
  <sheetData>
    <row r="1" spans="1:31" ht="16.5" customHeight="1" x14ac:dyDescent="0.25"/>
    <row r="2" spans="1:31" ht="18.75" customHeight="1" thickBot="1" x14ac:dyDescent="0.3">
      <c r="A2" s="123" t="s">
        <v>60</v>
      </c>
      <c r="B2" s="30" t="s">
        <v>68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x14ac:dyDescent="0.25">
      <c r="A3" s="5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1" x14ac:dyDescent="0.25">
      <c r="A4" s="51"/>
      <c r="B4" s="57"/>
      <c r="C4" s="135" t="s">
        <v>26</v>
      </c>
      <c r="D4" s="135"/>
      <c r="E4" s="135"/>
      <c r="F4" s="135"/>
      <c r="G4" s="135"/>
      <c r="H4" s="135"/>
      <c r="I4" s="135"/>
      <c r="J4" s="135"/>
      <c r="K4" s="135"/>
      <c r="L4" s="52"/>
      <c r="M4" s="135" t="s">
        <v>27</v>
      </c>
      <c r="N4" s="135"/>
      <c r="O4" s="135"/>
      <c r="P4" s="135"/>
      <c r="Q4" s="135"/>
      <c r="R4" s="135"/>
      <c r="S4" s="135"/>
      <c r="T4" s="135"/>
      <c r="U4" s="135"/>
      <c r="V4" s="52"/>
      <c r="W4" s="135" t="s">
        <v>28</v>
      </c>
      <c r="X4" s="135"/>
      <c r="Y4" s="135"/>
      <c r="Z4" s="135"/>
      <c r="AA4" s="135"/>
      <c r="AB4" s="135"/>
      <c r="AC4" s="135"/>
      <c r="AD4" s="135"/>
      <c r="AE4" s="135"/>
    </row>
    <row r="5" spans="1:31" ht="15.75" thickBot="1" x14ac:dyDescent="0.3">
      <c r="A5" s="51"/>
      <c r="B5" s="48"/>
      <c r="C5" s="66" t="s">
        <v>62</v>
      </c>
      <c r="D5" s="66" t="s">
        <v>44</v>
      </c>
      <c r="E5" s="66" t="s">
        <v>45</v>
      </c>
      <c r="F5" s="66" t="s">
        <v>123</v>
      </c>
      <c r="G5" s="66" t="s">
        <v>121</v>
      </c>
      <c r="H5" s="66" t="s">
        <v>122</v>
      </c>
      <c r="I5" s="66" t="s">
        <v>120</v>
      </c>
      <c r="J5" s="67" t="s">
        <v>119</v>
      </c>
      <c r="K5" s="68" t="s">
        <v>29</v>
      </c>
      <c r="L5" s="69"/>
      <c r="M5" s="66" t="s">
        <v>62</v>
      </c>
      <c r="N5" s="66" t="s">
        <v>44</v>
      </c>
      <c r="O5" s="66" t="s">
        <v>45</v>
      </c>
      <c r="P5" s="66" t="s">
        <v>123</v>
      </c>
      <c r="Q5" s="66" t="s">
        <v>121</v>
      </c>
      <c r="R5" s="66" t="s">
        <v>122</v>
      </c>
      <c r="S5" s="66" t="s">
        <v>120</v>
      </c>
      <c r="T5" s="67" t="s">
        <v>119</v>
      </c>
      <c r="U5" s="68" t="s">
        <v>29</v>
      </c>
      <c r="V5" s="69"/>
      <c r="W5" s="66" t="s">
        <v>62</v>
      </c>
      <c r="X5" s="66" t="s">
        <v>44</v>
      </c>
      <c r="Y5" s="66" t="s">
        <v>45</v>
      </c>
      <c r="Z5" s="66" t="s">
        <v>123</v>
      </c>
      <c r="AA5" s="66" t="s">
        <v>121</v>
      </c>
      <c r="AB5" s="66" t="s">
        <v>122</v>
      </c>
      <c r="AC5" s="66" t="s">
        <v>120</v>
      </c>
      <c r="AD5" s="67" t="s">
        <v>119</v>
      </c>
      <c r="AE5" s="68" t="s">
        <v>127</v>
      </c>
    </row>
    <row r="6" spans="1:31" x14ac:dyDescent="0.25">
      <c r="A6" s="51"/>
      <c r="B6" s="20" t="s">
        <v>30</v>
      </c>
      <c r="C6" s="77">
        <v>741178</v>
      </c>
      <c r="D6" s="77">
        <v>761158.29799999995</v>
      </c>
      <c r="E6" s="77">
        <v>754656.36600000004</v>
      </c>
      <c r="F6" s="77">
        <v>377490.58504999999</v>
      </c>
      <c r="G6" s="77">
        <v>373700.42211000004</v>
      </c>
      <c r="H6" s="77">
        <v>573625.1777</v>
      </c>
      <c r="I6" s="77">
        <v>567177.75003999996</v>
      </c>
      <c r="J6" s="139">
        <v>563300.91514000006</v>
      </c>
      <c r="K6" s="59">
        <f>+J6/I6-1</f>
        <v>-6.8353085073004083E-3</v>
      </c>
      <c r="L6" s="59"/>
      <c r="M6" s="77">
        <v>114974</v>
      </c>
      <c r="N6" s="77">
        <v>106533</v>
      </c>
      <c r="O6" s="77">
        <v>146481</v>
      </c>
      <c r="P6" s="77">
        <v>58351</v>
      </c>
      <c r="Q6" s="77">
        <v>60590</v>
      </c>
      <c r="R6" s="77">
        <v>77269.079859267789</v>
      </c>
      <c r="S6" s="77">
        <v>108794.48834439731</v>
      </c>
      <c r="T6" s="139">
        <v>85631.862512646418</v>
      </c>
      <c r="U6" s="59">
        <f>+T6/S6-1</f>
        <v>-0.21290256688765175</v>
      </c>
      <c r="V6" s="59"/>
      <c r="W6" s="70">
        <v>0.83998519180371911</v>
      </c>
      <c r="X6" s="70">
        <v>0.85763501441249534</v>
      </c>
      <c r="Y6" s="70">
        <v>0.80536802173783062</v>
      </c>
      <c r="Z6" s="70">
        <v>0.84404485621970904</v>
      </c>
      <c r="AA6" s="70">
        <v>0.83659919203033395</v>
      </c>
      <c r="AB6" s="70">
        <v>0.86158632267781621</v>
      </c>
      <c r="AC6" s="70">
        <v>0.80661844089481582</v>
      </c>
      <c r="AD6" s="71">
        <v>0.84690835828096978</v>
      </c>
      <c r="AE6" s="60">
        <f>(AD6-AC6)*100</f>
        <v>4.0289917386153951</v>
      </c>
    </row>
    <row r="7" spans="1:31" x14ac:dyDescent="0.25">
      <c r="A7" s="51"/>
      <c r="B7" s="20" t="s">
        <v>31</v>
      </c>
      <c r="C7" s="77">
        <v>100691</v>
      </c>
      <c r="D7" s="77">
        <v>111356.549</v>
      </c>
      <c r="E7" s="77">
        <v>120653.628</v>
      </c>
      <c r="F7" s="77">
        <v>59705.956969999999</v>
      </c>
      <c r="G7" s="77">
        <v>64779.205790000007</v>
      </c>
      <c r="H7" s="77">
        <v>82446.400180000026</v>
      </c>
      <c r="I7" s="77">
        <v>89543.79578</v>
      </c>
      <c r="J7" s="139">
        <v>97044.810309999986</v>
      </c>
      <c r="K7" s="59">
        <f t="shared" ref="K7:K10" si="0">+J7/I7-1</f>
        <v>8.3769226719282885E-2</v>
      </c>
      <c r="L7" s="59"/>
      <c r="M7" s="77">
        <v>8694</v>
      </c>
      <c r="N7" s="77">
        <v>12347</v>
      </c>
      <c r="O7" s="77">
        <v>6684</v>
      </c>
      <c r="P7" s="77">
        <v>6097</v>
      </c>
      <c r="Q7" s="77">
        <v>5090</v>
      </c>
      <c r="R7" s="77">
        <v>8624.6461006365007</v>
      </c>
      <c r="S7" s="77">
        <v>5427.218407247964</v>
      </c>
      <c r="T7" s="139">
        <v>8590.3283707111441</v>
      </c>
      <c r="U7" s="59">
        <f t="shared" ref="U7:U10" si="1">+T7/S7-1</f>
        <v>0.58282341452094455</v>
      </c>
      <c r="V7" s="59"/>
      <c r="W7" s="70">
        <v>0.90591520031166817</v>
      </c>
      <c r="X7" s="70">
        <v>0.87972920319501269</v>
      </c>
      <c r="Y7" s="70">
        <v>0.94007853262331231</v>
      </c>
      <c r="Z7" s="70">
        <v>0.88768668779024995</v>
      </c>
      <c r="AA7" s="70">
        <v>0.91249183371729181</v>
      </c>
      <c r="AB7" s="70">
        <v>0.88654844417606182</v>
      </c>
      <c r="AC7" s="70">
        <v>0.93426737590583953</v>
      </c>
      <c r="AD7" s="71">
        <v>0.90270149047864323</v>
      </c>
      <c r="AE7" s="128">
        <f t="shared" ref="AE7:AE10" si="2">(AD7-AC7)*100</f>
        <v>-3.1565885427196294</v>
      </c>
    </row>
    <row r="8" spans="1:31" x14ac:dyDescent="0.25">
      <c r="A8" s="51"/>
      <c r="B8" s="20" t="s">
        <v>32</v>
      </c>
      <c r="C8" s="77">
        <v>7518</v>
      </c>
      <c r="D8" s="77">
        <v>15744</v>
      </c>
      <c r="E8" s="77">
        <v>21826</v>
      </c>
      <c r="F8" s="77">
        <v>13257.647209999999</v>
      </c>
      <c r="G8" s="77">
        <v>16622.485779999999</v>
      </c>
      <c r="H8" s="77">
        <v>12243.391560000002</v>
      </c>
      <c r="I8" s="77">
        <v>16876.646899999996</v>
      </c>
      <c r="J8" s="139">
        <v>20912.694649999998</v>
      </c>
      <c r="K8" s="59">
        <f t="shared" si="0"/>
        <v>0.23914986039081043</v>
      </c>
      <c r="L8" s="59"/>
      <c r="M8" s="77">
        <v>-7042</v>
      </c>
      <c r="N8" s="77">
        <v>-16346</v>
      </c>
      <c r="O8" s="77">
        <v>-7890</v>
      </c>
      <c r="P8" s="77">
        <v>-2658</v>
      </c>
      <c r="Q8" s="77">
        <v>-3006</v>
      </c>
      <c r="R8" s="77">
        <v>-6229.9020976889951</v>
      </c>
      <c r="S8" s="77">
        <v>-5037.0967525568076</v>
      </c>
      <c r="T8" s="139">
        <v>-5209.2778021447957</v>
      </c>
      <c r="U8" s="59">
        <f t="shared" si="1"/>
        <v>3.4182597247231605E-2</v>
      </c>
      <c r="V8" s="59"/>
      <c r="W8" s="70">
        <v>4.2799254774103401</v>
      </c>
      <c r="X8" s="70">
        <v>22.852941176470587</v>
      </c>
      <c r="Y8" s="70">
        <v>1.656405990016639</v>
      </c>
      <c r="Z8" s="70">
        <v>1.5441852187619376</v>
      </c>
      <c r="AA8" s="70">
        <v>1.4739829706717125</v>
      </c>
      <c r="AB8" s="70">
        <v>2.3088475175085561</v>
      </c>
      <c r="AC8" s="70">
        <v>1.6647337419040928</v>
      </c>
      <c r="AD8" s="71">
        <v>1.5282904972535181</v>
      </c>
      <c r="AE8" s="128">
        <f t="shared" si="2"/>
        <v>-13.644324465057478</v>
      </c>
    </row>
    <row r="9" spans="1:31" ht="15.75" thickBot="1" x14ac:dyDescent="0.3">
      <c r="A9" s="51"/>
      <c r="B9" s="20" t="s">
        <v>2</v>
      </c>
      <c r="C9" s="77">
        <v>3733</v>
      </c>
      <c r="D9" s="77">
        <v>3036</v>
      </c>
      <c r="E9" s="77">
        <v>1478</v>
      </c>
      <c r="F9" s="77">
        <v>1455.98549</v>
      </c>
      <c r="G9" s="77">
        <v>1363.2525899999998</v>
      </c>
      <c r="H9" s="77">
        <v>2922.9176800000005</v>
      </c>
      <c r="I9" s="77">
        <v>1458.5712900000001</v>
      </c>
      <c r="J9" s="139">
        <v>1379.12904</v>
      </c>
      <c r="K9" s="59">
        <f t="shared" si="0"/>
        <v>-5.4465798514380492E-2</v>
      </c>
      <c r="L9" s="59"/>
      <c r="M9" s="77">
        <v>1186</v>
      </c>
      <c r="N9" s="77">
        <v>1116</v>
      </c>
      <c r="O9" s="77">
        <v>664</v>
      </c>
      <c r="P9" s="77">
        <v>248</v>
      </c>
      <c r="Q9" s="77">
        <v>465</v>
      </c>
      <c r="R9" s="77">
        <v>1003.9744355210007</v>
      </c>
      <c r="S9" s="77">
        <v>379.24984877120119</v>
      </c>
      <c r="T9" s="139">
        <v>596.55913451119875</v>
      </c>
      <c r="U9" s="59">
        <f t="shared" si="1"/>
        <v>0.57299768594264822</v>
      </c>
      <c r="V9" s="59"/>
      <c r="W9" s="70">
        <v>0.63110419906687398</v>
      </c>
      <c r="X9" s="70">
        <v>0.63316912972085382</v>
      </c>
      <c r="Y9" s="70">
        <v>0.66899302093718838</v>
      </c>
      <c r="Z9" s="70">
        <v>0.76975401576572056</v>
      </c>
      <c r="AA9" s="70">
        <v>0.31516936671575846</v>
      </c>
      <c r="AB9" s="70">
        <v>0.56801466267811263</v>
      </c>
      <c r="AC9" s="70">
        <v>0.7462364568024481</v>
      </c>
      <c r="AD9" s="71">
        <v>0.42239009208261347</v>
      </c>
      <c r="AE9" s="128">
        <f t="shared" si="2"/>
        <v>-32.384636471983463</v>
      </c>
    </row>
    <row r="10" spans="1:31" ht="15.75" thickBot="1" x14ac:dyDescent="0.3">
      <c r="A10" s="51"/>
      <c r="B10" s="49" t="s">
        <v>33</v>
      </c>
      <c r="C10" s="140">
        <f t="shared" ref="C10:J10" si="3">SUM(C6:C9)</f>
        <v>853120</v>
      </c>
      <c r="D10" s="140">
        <f t="shared" si="3"/>
        <v>891294.84699999995</v>
      </c>
      <c r="E10" s="140">
        <f t="shared" si="3"/>
        <v>898613.99400000006</v>
      </c>
      <c r="F10" s="140">
        <f t="shared" si="3"/>
        <v>451910.17472000001</v>
      </c>
      <c r="G10" s="140">
        <f t="shared" si="3"/>
        <v>456465.36627000006</v>
      </c>
      <c r="H10" s="140">
        <f t="shared" si="3"/>
        <v>671237.88711999997</v>
      </c>
      <c r="I10" s="140">
        <f t="shared" si="3"/>
        <v>675056.76401000004</v>
      </c>
      <c r="J10" s="141">
        <f t="shared" si="3"/>
        <v>682637.54914000002</v>
      </c>
      <c r="K10" s="64">
        <f t="shared" si="0"/>
        <v>1.1229848412996013E-2</v>
      </c>
      <c r="L10" s="58"/>
      <c r="M10" s="140">
        <f t="shared" ref="M10:T10" si="4">SUM(M6:M9)</f>
        <v>117812</v>
      </c>
      <c r="N10" s="140">
        <f t="shared" si="4"/>
        <v>103650</v>
      </c>
      <c r="O10" s="140">
        <f t="shared" si="4"/>
        <v>145939</v>
      </c>
      <c r="P10" s="140">
        <f t="shared" si="4"/>
        <v>62038</v>
      </c>
      <c r="Q10" s="140">
        <f t="shared" si="4"/>
        <v>63139</v>
      </c>
      <c r="R10" s="140">
        <f t="shared" si="4"/>
        <v>80667.798297736299</v>
      </c>
      <c r="S10" s="140">
        <f t="shared" si="4"/>
        <v>109563.85984785965</v>
      </c>
      <c r="T10" s="141">
        <f t="shared" si="4"/>
        <v>89609.472215723959</v>
      </c>
      <c r="U10" s="64">
        <f t="shared" si="1"/>
        <v>-0.1821256357693527</v>
      </c>
      <c r="V10" s="58"/>
      <c r="W10" s="72">
        <v>0.85567366459672978</v>
      </c>
      <c r="X10" s="72">
        <v>0.87873817507095542</v>
      </c>
      <c r="Y10" s="72">
        <v>0.833815961930226</v>
      </c>
      <c r="Z10" s="72">
        <v>0.85718813439399422</v>
      </c>
      <c r="AA10" s="72">
        <v>0.85518345478023727</v>
      </c>
      <c r="AB10" s="72">
        <v>0.8742222474383905</v>
      </c>
      <c r="AC10" s="72">
        <v>0.83252928017538141</v>
      </c>
      <c r="AD10" s="73">
        <v>0.8639254442274602</v>
      </c>
      <c r="AE10" s="129">
        <f t="shared" si="2"/>
        <v>3.139616405207879</v>
      </c>
    </row>
    <row r="11" spans="1:31" ht="9" customHeight="1" x14ac:dyDescent="0.25">
      <c r="A11" s="51"/>
      <c r="B11" s="42"/>
      <c r="C11" s="54"/>
      <c r="D11" s="54"/>
      <c r="E11" s="54"/>
      <c r="F11" s="54"/>
      <c r="G11" s="54"/>
      <c r="H11" s="54"/>
      <c r="I11" s="54"/>
      <c r="J11" s="54"/>
      <c r="K11" s="55"/>
      <c r="L11" s="55"/>
      <c r="M11" s="54"/>
      <c r="N11" s="54"/>
      <c r="O11" s="54"/>
      <c r="P11" s="54"/>
      <c r="Q11" s="54"/>
      <c r="R11" s="54"/>
      <c r="S11" s="54"/>
      <c r="T11" s="54"/>
      <c r="U11" s="55"/>
      <c r="V11" s="55"/>
      <c r="W11" s="54"/>
      <c r="X11" s="54"/>
      <c r="Y11" s="54"/>
      <c r="Z11" s="54"/>
      <c r="AA11" s="54"/>
      <c r="AB11" s="54"/>
      <c r="AC11" s="54"/>
      <c r="AD11" s="54"/>
      <c r="AE11" s="55"/>
    </row>
    <row r="12" spans="1:31" x14ac:dyDescent="0.25">
      <c r="A12" s="51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53" t="s">
        <v>128</v>
      </c>
    </row>
    <row r="13" spans="1:31" x14ac:dyDescent="0.25">
      <c r="M13" s="11"/>
      <c r="N13" s="11"/>
      <c r="O13" s="11"/>
      <c r="P13" s="11"/>
      <c r="Q13" s="11"/>
      <c r="R13" s="11"/>
    </row>
    <row r="14" spans="1:31" x14ac:dyDescent="0.25">
      <c r="M14" s="11"/>
      <c r="N14" s="11"/>
      <c r="O14" s="11"/>
      <c r="P14" s="11"/>
      <c r="Q14" s="11"/>
      <c r="R14" s="11"/>
    </row>
  </sheetData>
  <mergeCells count="3">
    <mergeCell ref="C4:K4"/>
    <mergeCell ref="M4:U4"/>
    <mergeCell ref="W4:AE4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orientation="portrait" r:id="rId1"/>
  <ignoredErrors>
    <ignoredError sqref="J10:J11 AE11" formulaRange="1"/>
    <ignoredError sqref="M10:M11 T10 AD11 W11 K11 T11:U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O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5" width="11" style="6" customWidth="1"/>
    <col min="6" max="7" width="11" style="6" hidden="1" customWidth="1" outlineLevel="1"/>
    <col min="8" max="8" width="11" style="6" customWidth="1" collapsed="1"/>
    <col min="9" max="11" width="11" style="6" customWidth="1"/>
    <col min="12" max="12" width="3" style="1" customWidth="1"/>
    <col min="13" max="16384" width="10.85546875" style="6"/>
  </cols>
  <sheetData>
    <row r="1" spans="1:14" ht="16.5" customHeight="1" x14ac:dyDescent="0.2"/>
    <row r="2" spans="1:14" ht="18.75" customHeight="1" thickBot="1" x14ac:dyDescent="0.25">
      <c r="A2" s="123" t="s">
        <v>60</v>
      </c>
      <c r="B2" s="30" t="s">
        <v>43</v>
      </c>
      <c r="C2" s="30"/>
      <c r="D2" s="30"/>
      <c r="E2" s="30"/>
      <c r="F2" s="30"/>
      <c r="G2" s="30"/>
      <c r="H2" s="30"/>
      <c r="I2" s="30"/>
      <c r="J2" s="30"/>
      <c r="K2" s="30"/>
      <c r="M2" s="30" t="s">
        <v>126</v>
      </c>
      <c r="N2" s="30"/>
    </row>
    <row r="4" spans="1:14" s="5" customFormat="1" ht="15.75" thickBot="1" x14ac:dyDescent="0.3">
      <c r="B4" s="48"/>
      <c r="C4" s="74" t="s">
        <v>62</v>
      </c>
      <c r="D4" s="74" t="s">
        <v>44</v>
      </c>
      <c r="E4" s="74" t="s">
        <v>45</v>
      </c>
      <c r="F4" s="74" t="s">
        <v>123</v>
      </c>
      <c r="G4" s="74" t="s">
        <v>121</v>
      </c>
      <c r="H4" s="74" t="s">
        <v>122</v>
      </c>
      <c r="I4" s="75" t="s">
        <v>120</v>
      </c>
      <c r="J4" s="76" t="s">
        <v>119</v>
      </c>
      <c r="K4" s="62" t="s">
        <v>29</v>
      </c>
      <c r="L4" s="1"/>
      <c r="M4" s="75" t="s">
        <v>125</v>
      </c>
      <c r="N4" s="76" t="s">
        <v>124</v>
      </c>
    </row>
    <row r="5" spans="1:14" s="5" customFormat="1" x14ac:dyDescent="0.25">
      <c r="B5" s="42" t="s">
        <v>26</v>
      </c>
      <c r="C5" s="142">
        <v>741178.03300000005</v>
      </c>
      <c r="D5" s="142">
        <v>761158.29799999995</v>
      </c>
      <c r="E5" s="142">
        <v>754656.36600000004</v>
      </c>
      <c r="F5" s="142">
        <v>377490.58505000005</v>
      </c>
      <c r="G5" s="142">
        <v>373700.42211000004</v>
      </c>
      <c r="H5" s="142">
        <v>573625.1777</v>
      </c>
      <c r="I5" s="143">
        <v>567177.75003999996</v>
      </c>
      <c r="J5" s="144">
        <v>563300.91514000006</v>
      </c>
      <c r="K5" s="58">
        <f>+J5/I5-1</f>
        <v>-6.8353085073004083E-3</v>
      </c>
      <c r="L5" s="1"/>
      <c r="M5" s="143">
        <f>I5-F5</f>
        <v>189687.1649899999</v>
      </c>
      <c r="N5" s="144">
        <f>J5-G5</f>
        <v>189600.49303000001</v>
      </c>
    </row>
    <row r="6" spans="1:14" s="5" customFormat="1" x14ac:dyDescent="0.25">
      <c r="B6" s="42" t="s">
        <v>69</v>
      </c>
      <c r="C6" s="142">
        <v>718521</v>
      </c>
      <c r="D6" s="142">
        <v>748309</v>
      </c>
      <c r="E6" s="142">
        <v>752605</v>
      </c>
      <c r="F6" s="142">
        <v>374155</v>
      </c>
      <c r="G6" s="142">
        <v>370806</v>
      </c>
      <c r="H6" s="143">
        <v>558247.43156999955</v>
      </c>
      <c r="I6" s="143">
        <v>562589.77768000006</v>
      </c>
      <c r="J6" s="144">
        <v>559350.34435000038</v>
      </c>
      <c r="K6" s="58">
        <f t="shared" ref="K6:K10" si="0">+J6/I6-1</f>
        <v>-5.7580735706902475E-3</v>
      </c>
      <c r="L6" s="1"/>
      <c r="M6" s="143">
        <f t="shared" ref="M6:M9" si="1">I6-F6</f>
        <v>188434.77768000006</v>
      </c>
      <c r="N6" s="144">
        <f t="shared" ref="N6:N9" si="2">J6-G6</f>
        <v>188544.34435000038</v>
      </c>
    </row>
    <row r="7" spans="1:14" s="5" customFormat="1" x14ac:dyDescent="0.25">
      <c r="B7" s="20" t="s">
        <v>34</v>
      </c>
      <c r="C7" s="77">
        <v>-476725</v>
      </c>
      <c r="D7" s="77">
        <v>-519666.00000000006</v>
      </c>
      <c r="E7" s="77">
        <v>-465382</v>
      </c>
      <c r="F7" s="77">
        <v>-245650</v>
      </c>
      <c r="G7" s="77">
        <v>-244740</v>
      </c>
      <c r="H7" s="77">
        <v>-389426.50000539894</v>
      </c>
      <c r="I7" s="145">
        <v>-349852.0986038135</v>
      </c>
      <c r="J7" s="139">
        <v>-374662.88629253145</v>
      </c>
      <c r="K7" s="59">
        <f t="shared" si="0"/>
        <v>7.0917933000066657E-2</v>
      </c>
      <c r="L7" s="1"/>
      <c r="M7" s="145">
        <f t="shared" si="1"/>
        <v>-104202.0986038135</v>
      </c>
      <c r="N7" s="139">
        <f t="shared" si="2"/>
        <v>-129922.88629253145</v>
      </c>
    </row>
    <row r="8" spans="1:14" s="5" customFormat="1" x14ac:dyDescent="0.25">
      <c r="B8" s="20" t="s">
        <v>35</v>
      </c>
      <c r="C8" s="77">
        <v>-154001</v>
      </c>
      <c r="D8" s="77">
        <v>-152748</v>
      </c>
      <c r="E8" s="77">
        <v>-159468</v>
      </c>
      <c r="F8" s="77">
        <v>-79437</v>
      </c>
      <c r="G8" s="77">
        <v>-75358</v>
      </c>
      <c r="H8" s="77">
        <v>-115432.9615953328</v>
      </c>
      <c r="I8" s="145">
        <v>-118909.1742417893</v>
      </c>
      <c r="J8" s="139">
        <v>-114751.67075482252</v>
      </c>
      <c r="K8" s="59">
        <f t="shared" si="0"/>
        <v>-3.4963689837025802E-2</v>
      </c>
      <c r="L8" s="1"/>
      <c r="M8" s="145">
        <f t="shared" si="1"/>
        <v>-39472.174241789297</v>
      </c>
      <c r="N8" s="139">
        <f t="shared" si="2"/>
        <v>-39393.670754822524</v>
      </c>
    </row>
    <row r="9" spans="1:14" s="5" customFormat="1" ht="15.75" thickBot="1" x14ac:dyDescent="0.3">
      <c r="B9" s="20" t="s">
        <v>36</v>
      </c>
      <c r="C9" s="77">
        <v>27179</v>
      </c>
      <c r="D9" s="77">
        <v>30638</v>
      </c>
      <c r="E9" s="77">
        <v>18726</v>
      </c>
      <c r="F9" s="77">
        <v>9281</v>
      </c>
      <c r="G9" s="77">
        <v>9882</v>
      </c>
      <c r="H9" s="77">
        <v>23881.10989</v>
      </c>
      <c r="I9" s="145">
        <v>14965.983510000002</v>
      </c>
      <c r="J9" s="139">
        <v>15696.075209999997</v>
      </c>
      <c r="K9" s="59">
        <f t="shared" si="0"/>
        <v>4.8783409357103791E-2</v>
      </c>
      <c r="L9" s="1"/>
      <c r="M9" s="145">
        <f t="shared" si="1"/>
        <v>5684.9835100000018</v>
      </c>
      <c r="N9" s="139">
        <f t="shared" si="2"/>
        <v>5814.0752099999972</v>
      </c>
    </row>
    <row r="10" spans="1:14" s="5" customFormat="1" ht="15.75" thickBot="1" x14ac:dyDescent="0.3">
      <c r="B10" s="49" t="s">
        <v>27</v>
      </c>
      <c r="C10" s="140">
        <f>SUM(C6:C9)</f>
        <v>114974</v>
      </c>
      <c r="D10" s="140">
        <f>SUM(D6:D9)</f>
        <v>106532.99999999994</v>
      </c>
      <c r="E10" s="140">
        <f t="shared" ref="E10:J10" si="3">SUM(E6:E9)</f>
        <v>146481</v>
      </c>
      <c r="F10" s="140">
        <f t="shared" si="3"/>
        <v>58349</v>
      </c>
      <c r="G10" s="140">
        <f t="shared" si="3"/>
        <v>60590</v>
      </c>
      <c r="H10" s="140">
        <f t="shared" si="3"/>
        <v>77269.079859267804</v>
      </c>
      <c r="I10" s="146">
        <f t="shared" si="3"/>
        <v>108794.48834439726</v>
      </c>
      <c r="J10" s="141">
        <f t="shared" si="3"/>
        <v>85631.862512646403</v>
      </c>
      <c r="K10" s="64">
        <f t="shared" si="0"/>
        <v>-0.21290256688765152</v>
      </c>
      <c r="L10" s="1"/>
      <c r="M10" s="146">
        <f t="shared" ref="M10:N10" si="4">SUM(M6:M9)</f>
        <v>50445.488344397265</v>
      </c>
      <c r="N10" s="141">
        <f t="shared" si="4"/>
        <v>25041.862512646403</v>
      </c>
    </row>
    <row r="11" spans="1:14" s="5" customFormat="1" ht="9" customHeight="1" x14ac:dyDescent="0.25">
      <c r="B11" s="42"/>
      <c r="C11" s="77"/>
      <c r="D11" s="77"/>
      <c r="E11" s="77"/>
      <c r="F11" s="77"/>
      <c r="G11" s="77"/>
      <c r="H11" s="77"/>
      <c r="I11" s="77"/>
      <c r="J11" s="77"/>
      <c r="K11" s="78"/>
      <c r="L11" s="1"/>
    </row>
    <row r="12" spans="1:14" s="5" customFormat="1" x14ac:dyDescent="0.25">
      <c r="B12" s="44"/>
      <c r="C12" s="79"/>
      <c r="D12" s="79"/>
      <c r="E12" s="79"/>
      <c r="F12" s="79"/>
      <c r="G12" s="79"/>
      <c r="H12" s="79"/>
      <c r="I12" s="79"/>
      <c r="J12" s="79"/>
      <c r="K12" s="53" t="s">
        <v>98</v>
      </c>
      <c r="L12" s="1"/>
      <c r="N12" s="53" t="s">
        <v>98</v>
      </c>
    </row>
    <row r="13" spans="1:14" s="5" customFormat="1" x14ac:dyDescent="0.25">
      <c r="B13" s="44"/>
      <c r="C13" s="79"/>
      <c r="D13" s="79"/>
      <c r="E13" s="79"/>
      <c r="F13" s="79"/>
      <c r="G13" s="79"/>
      <c r="H13" s="79"/>
      <c r="I13" s="79"/>
      <c r="J13" s="79"/>
      <c r="K13" s="79"/>
      <c r="L13" s="1"/>
    </row>
    <row r="14" spans="1:14" s="5" customFormat="1" x14ac:dyDescent="0.25">
      <c r="B14" s="42"/>
      <c r="C14" s="77"/>
      <c r="D14" s="77"/>
      <c r="E14" s="77"/>
      <c r="F14" s="77"/>
      <c r="G14" s="77"/>
      <c r="H14" s="77"/>
      <c r="I14" s="77"/>
      <c r="J14" s="77"/>
      <c r="K14" s="78"/>
      <c r="L14" s="1"/>
    </row>
    <row r="15" spans="1:14" s="5" customFormat="1" ht="15.75" thickBot="1" x14ac:dyDescent="0.3">
      <c r="B15" s="48"/>
      <c r="C15" s="74" t="s">
        <v>62</v>
      </c>
      <c r="D15" s="74" t="s">
        <v>44</v>
      </c>
      <c r="E15" s="74" t="s">
        <v>45</v>
      </c>
      <c r="F15" s="74" t="s">
        <v>123</v>
      </c>
      <c r="G15" s="74" t="s">
        <v>121</v>
      </c>
      <c r="H15" s="74" t="s">
        <v>122</v>
      </c>
      <c r="I15" s="75" t="s">
        <v>120</v>
      </c>
      <c r="J15" s="76" t="s">
        <v>119</v>
      </c>
      <c r="K15" s="63" t="s">
        <v>37</v>
      </c>
      <c r="L15" s="1"/>
      <c r="M15" s="75" t="s">
        <v>125</v>
      </c>
      <c r="N15" s="76" t="s">
        <v>124</v>
      </c>
    </row>
    <row r="16" spans="1:14" s="5" customFormat="1" x14ac:dyDescent="0.25">
      <c r="B16" s="20" t="s">
        <v>38</v>
      </c>
      <c r="C16" s="78">
        <f>-C7/C6</f>
        <v>0.66348095601937873</v>
      </c>
      <c r="D16" s="78">
        <f>-D7/D6</f>
        <v>0.69445376174815487</v>
      </c>
      <c r="E16" s="78">
        <f t="shared" ref="E16:J16" si="5">-E7/E6</f>
        <v>0.61836155752353494</v>
      </c>
      <c r="F16" s="78">
        <f t="shared" si="5"/>
        <v>0.65654608384225788</v>
      </c>
      <c r="G16" s="78">
        <f t="shared" si="5"/>
        <v>0.66002168249704696</v>
      </c>
      <c r="H16" s="78">
        <f t="shared" ref="H16" si="6">-H7/H6</f>
        <v>0.69758762509696937</v>
      </c>
      <c r="I16" s="80">
        <f t="shared" si="5"/>
        <v>0.62186003458244254</v>
      </c>
      <c r="J16" s="81">
        <f t="shared" si="5"/>
        <v>0.66981792373420779</v>
      </c>
      <c r="K16" s="60">
        <f>(J16-I16)*100</f>
        <v>4.7957889151765247</v>
      </c>
      <c r="L16" s="1"/>
      <c r="M16" s="80">
        <f t="shared" ref="M16:N16" si="7">-M7/M6</f>
        <v>0.55298761665306551</v>
      </c>
      <c r="N16" s="81">
        <f t="shared" si="7"/>
        <v>0.68908397512763253</v>
      </c>
    </row>
    <row r="17" spans="2:15" s="5" customFormat="1" ht="15.75" thickBot="1" x14ac:dyDescent="0.3">
      <c r="B17" s="20" t="s">
        <v>39</v>
      </c>
      <c r="C17" s="78">
        <f>-(C8+C9)/C6</f>
        <v>0.17650423578434032</v>
      </c>
      <c r="D17" s="78">
        <f>-(D8+D9)/D6</f>
        <v>0.16318125266434053</v>
      </c>
      <c r="E17" s="78">
        <f t="shared" ref="E17:J17" si="8">-(E8+E9)/E6</f>
        <v>0.18700646421429568</v>
      </c>
      <c r="F17" s="78">
        <f t="shared" si="8"/>
        <v>0.18750517833518193</v>
      </c>
      <c r="G17" s="78">
        <f t="shared" si="8"/>
        <v>0.17657750953328694</v>
      </c>
      <c r="H17" s="78">
        <f t="shared" ref="H17" si="9">-(H8+H9)/H6</f>
        <v>0.16399869758084679</v>
      </c>
      <c r="I17" s="80">
        <f t="shared" si="8"/>
        <v>0.18475840631237345</v>
      </c>
      <c r="J17" s="81">
        <f t="shared" si="8"/>
        <v>0.17709043454676199</v>
      </c>
      <c r="K17" s="60">
        <f t="shared" ref="K17:K18" si="10">(J17-I17)*100</f>
        <v>-0.76679717656114588</v>
      </c>
      <c r="L17" s="1"/>
      <c r="M17" s="80">
        <f t="shared" ref="M17:N17" si="11">-(M8+M9)/M6</f>
        <v>0.1793044317390641</v>
      </c>
      <c r="N17" s="81">
        <f t="shared" si="11"/>
        <v>0.17809919284817022</v>
      </c>
    </row>
    <row r="18" spans="2:15" s="5" customFormat="1" ht="15.75" thickBot="1" x14ac:dyDescent="0.3">
      <c r="B18" s="49" t="s">
        <v>28</v>
      </c>
      <c r="C18" s="82">
        <f>-(C7+C8+C9)/C6</f>
        <v>0.839985191803719</v>
      </c>
      <c r="D18" s="82">
        <f>-(D7+D8+D9)/D6</f>
        <v>0.85763501441249534</v>
      </c>
      <c r="E18" s="82">
        <f t="shared" ref="E18:J18" si="12">-(E7+E8+E9)/E6</f>
        <v>0.80536802173783062</v>
      </c>
      <c r="F18" s="82">
        <f t="shared" si="12"/>
        <v>0.84405126217743986</v>
      </c>
      <c r="G18" s="82">
        <f t="shared" si="12"/>
        <v>0.83659919203033395</v>
      </c>
      <c r="H18" s="82">
        <f t="shared" ref="H18" si="13">-(H7+H8+H9)/H6</f>
        <v>0.8615863226778161</v>
      </c>
      <c r="I18" s="83">
        <f t="shared" si="12"/>
        <v>0.80661844089481605</v>
      </c>
      <c r="J18" s="84">
        <f t="shared" si="12"/>
        <v>0.84690835828096978</v>
      </c>
      <c r="K18" s="65">
        <f t="shared" si="10"/>
        <v>4.0289917386153729</v>
      </c>
      <c r="L18" s="1"/>
      <c r="M18" s="83">
        <f t="shared" ref="M18:N18" si="14">-(M7+M8+M9)/M6</f>
        <v>0.73229204839212969</v>
      </c>
      <c r="N18" s="84">
        <f t="shared" si="14"/>
        <v>0.86718316797580264</v>
      </c>
      <c r="O18" s="131"/>
    </row>
    <row r="19" spans="2:15" s="5" customFormat="1" x14ac:dyDescent="0.25">
      <c r="B19" s="42"/>
      <c r="C19" s="54"/>
      <c r="D19" s="54"/>
      <c r="E19" s="54"/>
      <c r="F19" s="54"/>
      <c r="G19" s="54"/>
      <c r="H19" s="54"/>
      <c r="I19" s="54"/>
      <c r="J19" s="54"/>
      <c r="K19" s="55"/>
      <c r="L19" s="77"/>
    </row>
    <row r="20" spans="2:15" s="5" customFormat="1" x14ac:dyDescent="0.25">
      <c r="K20" s="7"/>
      <c r="L20" s="79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orientation="portrait" r:id="rId1"/>
  <ignoredErrors>
    <ignoredError sqref="I10:J10 C10:E10 F10:H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O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5" width="11" style="6" customWidth="1"/>
    <col min="6" max="7" width="11" style="6" hidden="1" customWidth="1" outlineLevel="1"/>
    <col min="8" max="8" width="11" style="6" customWidth="1" collapsed="1"/>
    <col min="9" max="11" width="11" style="6" customWidth="1"/>
    <col min="12" max="12" width="3" style="1" customWidth="1"/>
    <col min="13" max="16384" width="10.85546875" style="6"/>
  </cols>
  <sheetData>
    <row r="1" spans="1:15" ht="16.5" customHeight="1" x14ac:dyDescent="0.2"/>
    <row r="2" spans="1:15" ht="18.75" customHeight="1" thickBot="1" x14ac:dyDescent="0.25">
      <c r="A2" s="123" t="s">
        <v>60</v>
      </c>
      <c r="B2" s="30" t="s">
        <v>40</v>
      </c>
      <c r="C2" s="30"/>
      <c r="D2" s="30"/>
      <c r="E2" s="30"/>
      <c r="F2" s="30"/>
      <c r="G2" s="30"/>
      <c r="H2" s="30"/>
      <c r="I2" s="30"/>
      <c r="J2" s="30"/>
      <c r="K2" s="30"/>
      <c r="M2" s="30" t="s">
        <v>126</v>
      </c>
      <c r="N2" s="30"/>
    </row>
    <row r="4" spans="1:15" s="5" customFormat="1" ht="15.75" thickBot="1" x14ac:dyDescent="0.3">
      <c r="B4" s="48"/>
      <c r="C4" s="74" t="s">
        <v>62</v>
      </c>
      <c r="D4" s="74" t="s">
        <v>44</v>
      </c>
      <c r="E4" s="74" t="s">
        <v>45</v>
      </c>
      <c r="F4" s="74" t="s">
        <v>123</v>
      </c>
      <c r="G4" s="74" t="s">
        <v>121</v>
      </c>
      <c r="H4" s="74" t="s">
        <v>122</v>
      </c>
      <c r="I4" s="75" t="s">
        <v>120</v>
      </c>
      <c r="J4" s="76" t="s">
        <v>119</v>
      </c>
      <c r="K4" s="62" t="s">
        <v>29</v>
      </c>
      <c r="L4" s="1"/>
      <c r="M4" s="75" t="s">
        <v>125</v>
      </c>
      <c r="N4" s="76" t="s">
        <v>124</v>
      </c>
    </row>
    <row r="5" spans="1:15" s="5" customFormat="1" x14ac:dyDescent="0.25">
      <c r="B5" s="42" t="s">
        <v>26</v>
      </c>
      <c r="C5" s="142">
        <v>100691.076</v>
      </c>
      <c r="D5" s="142">
        <v>111356.549</v>
      </c>
      <c r="E5" s="142">
        <v>120653.628</v>
      </c>
      <c r="F5" s="142">
        <v>59705.956969999999</v>
      </c>
      <c r="G5" s="142">
        <v>64779.205790000007</v>
      </c>
      <c r="H5" s="142">
        <v>82446.400180000026</v>
      </c>
      <c r="I5" s="143">
        <v>89543.79578</v>
      </c>
      <c r="J5" s="144">
        <v>97044.810309999986</v>
      </c>
      <c r="K5" s="58">
        <f>+J5/I5-1</f>
        <v>8.3769226719282885E-2</v>
      </c>
      <c r="L5" s="1"/>
      <c r="M5" s="143">
        <f>I5-F5</f>
        <v>29837.838810000001</v>
      </c>
      <c r="N5" s="144">
        <f>J5-G5</f>
        <v>32265.604519999979</v>
      </c>
    </row>
    <row r="6" spans="1:15" s="5" customFormat="1" x14ac:dyDescent="0.25">
      <c r="B6" s="42" t="s">
        <v>69</v>
      </c>
      <c r="C6" s="142">
        <v>92406</v>
      </c>
      <c r="D6" s="142">
        <v>102660</v>
      </c>
      <c r="E6" s="142">
        <v>111546</v>
      </c>
      <c r="F6" s="142">
        <v>54284</v>
      </c>
      <c r="G6" s="142">
        <v>58166</v>
      </c>
      <c r="H6" s="142">
        <v>76020.518519999998</v>
      </c>
      <c r="I6" s="143">
        <v>82565.065399999949</v>
      </c>
      <c r="J6" s="144">
        <v>88288.386050000001</v>
      </c>
      <c r="K6" s="58">
        <f t="shared" ref="K6:K10" si="0">+J6/I6-1</f>
        <v>6.9318913783601888E-2</v>
      </c>
      <c r="L6" s="1"/>
      <c r="M6" s="143">
        <f t="shared" ref="M6:N9" si="1">I6-F6</f>
        <v>28281.065399999949</v>
      </c>
      <c r="N6" s="144">
        <f t="shared" si="1"/>
        <v>30122.386050000001</v>
      </c>
      <c r="O6" s="133"/>
    </row>
    <row r="7" spans="1:15" s="5" customFormat="1" x14ac:dyDescent="0.25">
      <c r="B7" s="20" t="s">
        <v>34</v>
      </c>
      <c r="C7" s="77">
        <v>-48215</v>
      </c>
      <c r="D7" s="77">
        <v>-53137</v>
      </c>
      <c r="E7" s="77">
        <v>-63678</v>
      </c>
      <c r="F7" s="77">
        <v>-28390</v>
      </c>
      <c r="G7" s="77">
        <v>-33435</v>
      </c>
      <c r="H7" s="77">
        <v>-39724.096594049995</v>
      </c>
      <c r="I7" s="145">
        <v>-45994.703035557985</v>
      </c>
      <c r="J7" s="139">
        <v>-49774.005104250042</v>
      </c>
      <c r="K7" s="59">
        <f t="shared" si="0"/>
        <v>8.2168202407358226E-2</v>
      </c>
      <c r="L7" s="1"/>
      <c r="M7" s="145">
        <f t="shared" si="1"/>
        <v>-17604.703035557985</v>
      </c>
      <c r="N7" s="139">
        <f t="shared" si="1"/>
        <v>-16339.005104250042</v>
      </c>
    </row>
    <row r="8" spans="1:15" s="5" customFormat="1" x14ac:dyDescent="0.25">
      <c r="B8" s="20" t="s">
        <v>35</v>
      </c>
      <c r="C8" s="77">
        <v>-35037</v>
      </c>
      <c r="D8" s="77">
        <v>-37209</v>
      </c>
      <c r="E8" s="77">
        <v>-40873</v>
      </c>
      <c r="F8" s="77">
        <v>-19678</v>
      </c>
      <c r="G8" s="77">
        <v>-19550</v>
      </c>
      <c r="H8" s="77">
        <v>-27774.558025313498</v>
      </c>
      <c r="I8" s="145">
        <v>-30927.286957193995</v>
      </c>
      <c r="J8" s="139">
        <v>-29832.20227503881</v>
      </c>
      <c r="K8" s="59">
        <f t="shared" si="0"/>
        <v>-3.5408365553398768E-2</v>
      </c>
      <c r="L8" s="1"/>
      <c r="M8" s="145">
        <f t="shared" si="1"/>
        <v>-11249.286957193995</v>
      </c>
      <c r="N8" s="139">
        <f t="shared" si="1"/>
        <v>-10282.20227503881</v>
      </c>
    </row>
    <row r="9" spans="1:15" s="5" customFormat="1" ht="15.75" thickBot="1" x14ac:dyDescent="0.3">
      <c r="B9" s="20" t="s">
        <v>36</v>
      </c>
      <c r="C9" s="77">
        <v>-460</v>
      </c>
      <c r="D9" s="77">
        <v>33</v>
      </c>
      <c r="E9" s="77">
        <v>-311</v>
      </c>
      <c r="F9" s="77">
        <v>-120</v>
      </c>
      <c r="G9" s="77">
        <v>-91</v>
      </c>
      <c r="H9" s="77">
        <v>102.78219999999999</v>
      </c>
      <c r="I9" s="145">
        <v>-215.857</v>
      </c>
      <c r="J9" s="139">
        <v>-91.850300000000004</v>
      </c>
      <c r="K9" s="59">
        <f t="shared" si="0"/>
        <v>-0.57448542322000207</v>
      </c>
      <c r="L9" s="1"/>
      <c r="M9" s="145">
        <f t="shared" si="1"/>
        <v>-95.856999999999999</v>
      </c>
      <c r="N9" s="139">
        <f t="shared" si="1"/>
        <v>-0.85030000000000427</v>
      </c>
    </row>
    <row r="10" spans="1:15" s="5" customFormat="1" ht="15.75" thickBot="1" x14ac:dyDescent="0.3">
      <c r="B10" s="49" t="s">
        <v>27</v>
      </c>
      <c r="C10" s="140">
        <f>SUM(C6:C9)</f>
        <v>8694</v>
      </c>
      <c r="D10" s="140">
        <f>SUM(D6:D9)</f>
        <v>12347</v>
      </c>
      <c r="E10" s="140">
        <f t="shared" ref="E10:J10" si="2">SUM(E6:E9)</f>
        <v>6684</v>
      </c>
      <c r="F10" s="140">
        <f t="shared" si="2"/>
        <v>6096</v>
      </c>
      <c r="G10" s="140">
        <f t="shared" si="2"/>
        <v>5090</v>
      </c>
      <c r="H10" s="140">
        <f t="shared" si="2"/>
        <v>8624.6461006365043</v>
      </c>
      <c r="I10" s="146">
        <f t="shared" si="2"/>
        <v>5427.2184072479686</v>
      </c>
      <c r="J10" s="141">
        <f t="shared" si="2"/>
        <v>8590.3283707111495</v>
      </c>
      <c r="K10" s="64">
        <f t="shared" si="0"/>
        <v>0.58282341452094411</v>
      </c>
      <c r="L10" s="1"/>
      <c r="M10" s="146">
        <f t="shared" ref="M10:N10" si="3">SUM(M6:M9)</f>
        <v>-668.78159275203143</v>
      </c>
      <c r="N10" s="141">
        <f t="shared" si="3"/>
        <v>3500.3283707111495</v>
      </c>
    </row>
    <row r="11" spans="1:15" s="5" customFormat="1" ht="9" customHeight="1" x14ac:dyDescent="0.25">
      <c r="B11" s="42"/>
      <c r="C11" s="77"/>
      <c r="D11" s="77"/>
      <c r="E11" s="77"/>
      <c r="F11" s="77"/>
      <c r="G11" s="77"/>
      <c r="H11" s="77"/>
      <c r="I11" s="77"/>
      <c r="J11" s="77"/>
      <c r="K11" s="78"/>
      <c r="L11" s="1"/>
    </row>
    <row r="12" spans="1:15" s="5" customFormat="1" x14ac:dyDescent="0.25">
      <c r="B12" s="44"/>
      <c r="C12" s="79"/>
      <c r="D12" s="79"/>
      <c r="E12" s="79"/>
      <c r="F12" s="79"/>
      <c r="G12" s="79"/>
      <c r="H12" s="79"/>
      <c r="I12" s="79"/>
      <c r="J12" s="79"/>
      <c r="K12" s="53" t="s">
        <v>98</v>
      </c>
      <c r="L12" s="1"/>
      <c r="N12" s="53" t="s">
        <v>98</v>
      </c>
    </row>
    <row r="13" spans="1:15" s="5" customFormat="1" x14ac:dyDescent="0.25">
      <c r="B13" s="44"/>
      <c r="C13" s="79"/>
      <c r="D13" s="79"/>
      <c r="E13" s="79"/>
      <c r="F13" s="79"/>
      <c r="G13" s="79"/>
      <c r="H13" s="79"/>
      <c r="I13" s="79"/>
      <c r="J13" s="79"/>
      <c r="K13" s="79"/>
      <c r="L13" s="1"/>
    </row>
    <row r="14" spans="1:15" s="5" customFormat="1" x14ac:dyDescent="0.25">
      <c r="B14" s="42"/>
      <c r="C14" s="77"/>
      <c r="D14" s="77"/>
      <c r="E14" s="77"/>
      <c r="F14" s="77"/>
      <c r="G14" s="77"/>
      <c r="H14" s="77"/>
      <c r="I14" s="77"/>
      <c r="J14" s="77"/>
      <c r="K14" s="78"/>
      <c r="L14" s="1"/>
    </row>
    <row r="15" spans="1:15" s="5" customFormat="1" ht="15.75" thickBot="1" x14ac:dyDescent="0.3">
      <c r="B15" s="48"/>
      <c r="C15" s="74" t="s">
        <v>62</v>
      </c>
      <c r="D15" s="74" t="s">
        <v>44</v>
      </c>
      <c r="E15" s="74" t="s">
        <v>45</v>
      </c>
      <c r="F15" s="74" t="s">
        <v>123</v>
      </c>
      <c r="G15" s="74" t="s">
        <v>121</v>
      </c>
      <c r="H15" s="74" t="s">
        <v>122</v>
      </c>
      <c r="I15" s="75" t="s">
        <v>120</v>
      </c>
      <c r="J15" s="76" t="s">
        <v>119</v>
      </c>
      <c r="K15" s="63" t="s">
        <v>37</v>
      </c>
      <c r="L15" s="1"/>
      <c r="M15" s="75" t="s">
        <v>125</v>
      </c>
      <c r="N15" s="76" t="s">
        <v>124</v>
      </c>
    </row>
    <row r="16" spans="1:15" s="5" customFormat="1" x14ac:dyDescent="0.25">
      <c r="B16" s="20" t="s">
        <v>38</v>
      </c>
      <c r="C16" s="78">
        <f>-C7/C6</f>
        <v>0.52177347791268969</v>
      </c>
      <c r="D16" s="78">
        <f>-D7/D6</f>
        <v>0.51760179232417691</v>
      </c>
      <c r="E16" s="78">
        <f t="shared" ref="E16:J16" si="4">-E7/E6</f>
        <v>0.57086762411919745</v>
      </c>
      <c r="F16" s="78">
        <f t="shared" si="4"/>
        <v>0.52299019969051652</v>
      </c>
      <c r="G16" s="78">
        <f t="shared" si="4"/>
        <v>0.57482034178042152</v>
      </c>
      <c r="H16" s="78">
        <f t="shared" ref="H16" si="5">-H7/H6</f>
        <v>0.52254440468725705</v>
      </c>
      <c r="I16" s="80">
        <f t="shared" si="4"/>
        <v>0.55707220496621823</v>
      </c>
      <c r="J16" s="81">
        <f t="shared" si="4"/>
        <v>0.56376616824846848</v>
      </c>
      <c r="K16" s="60">
        <f>(J16-I16)*100</f>
        <v>0.66939632822502482</v>
      </c>
      <c r="L16" s="1"/>
      <c r="M16" s="80">
        <f t="shared" ref="M16:N16" si="6">-M7/M6</f>
        <v>0.62249080034863247</v>
      </c>
      <c r="N16" s="81">
        <f t="shared" si="6"/>
        <v>0.5424206793289551</v>
      </c>
    </row>
    <row r="17" spans="2:14" s="5" customFormat="1" ht="15.75" thickBot="1" x14ac:dyDescent="0.3">
      <c r="B17" s="20" t="s">
        <v>39</v>
      </c>
      <c r="C17" s="78">
        <f>-(C8+C9)/C6</f>
        <v>0.38414172239897842</v>
      </c>
      <c r="D17" s="78">
        <f>-(D8+D9)/D6</f>
        <v>0.36212741087083578</v>
      </c>
      <c r="E17" s="78">
        <f t="shared" ref="E17:J17" si="7">-(E8+E9)/E6</f>
        <v>0.36921090850411492</v>
      </c>
      <c r="F17" s="78">
        <f t="shared" si="7"/>
        <v>0.36471151720580652</v>
      </c>
      <c r="G17" s="78">
        <f t="shared" si="7"/>
        <v>0.33767149193687035</v>
      </c>
      <c r="H17" s="78">
        <f t="shared" ref="H17" si="8">-(H8+H9)/H6</f>
        <v>0.36400403948880483</v>
      </c>
      <c r="I17" s="80">
        <f t="shared" si="7"/>
        <v>0.37719517093962135</v>
      </c>
      <c r="J17" s="81">
        <f t="shared" si="7"/>
        <v>0.33893532223017464</v>
      </c>
      <c r="K17" s="60">
        <f t="shared" ref="K17:K18" si="9">(J17-I17)*100</f>
        <v>-3.8259848709446711</v>
      </c>
      <c r="L17" s="1"/>
      <c r="M17" s="80">
        <f t="shared" ref="M17:N17" si="10">-(M8+M9)/M6</f>
        <v>0.40115687993826482</v>
      </c>
      <c r="N17" s="81">
        <f t="shared" si="10"/>
        <v>0.34137576478735854</v>
      </c>
    </row>
    <row r="18" spans="2:14" s="5" customFormat="1" ht="15.75" thickBot="1" x14ac:dyDescent="0.3">
      <c r="B18" s="49" t="s">
        <v>28</v>
      </c>
      <c r="C18" s="82">
        <f>-(C7+C8+C9)/C6</f>
        <v>0.90591520031166806</v>
      </c>
      <c r="D18" s="82">
        <f>-(D7+D8+D9)/D6</f>
        <v>0.87972920319501269</v>
      </c>
      <c r="E18" s="82">
        <f t="shared" ref="E18:J18" si="11">-(E7+E8+E9)/E6</f>
        <v>0.94007853262331231</v>
      </c>
      <c r="F18" s="82">
        <f t="shared" si="11"/>
        <v>0.88770171689632305</v>
      </c>
      <c r="G18" s="82">
        <f t="shared" si="11"/>
        <v>0.91249183371729192</v>
      </c>
      <c r="H18" s="82">
        <f t="shared" ref="H18" si="12">-(H7+H8+H9)/H6</f>
        <v>0.88654844417606171</v>
      </c>
      <c r="I18" s="83">
        <f t="shared" si="11"/>
        <v>0.93426737590583953</v>
      </c>
      <c r="J18" s="84">
        <f t="shared" si="11"/>
        <v>0.90270149047864334</v>
      </c>
      <c r="K18" s="65">
        <f t="shared" si="9"/>
        <v>-3.1565885427196183</v>
      </c>
      <c r="L18" s="1"/>
      <c r="M18" s="83">
        <f t="shared" ref="M18:N18" si="13">-(M7+M8+M9)/M6</f>
        <v>1.0236476802868972</v>
      </c>
      <c r="N18" s="84">
        <f t="shared" si="13"/>
        <v>0.88379644411631353</v>
      </c>
    </row>
    <row r="19" spans="2:14" s="5" customFormat="1" x14ac:dyDescent="0.25">
      <c r="B19" s="42"/>
      <c r="C19" s="54"/>
      <c r="D19" s="54"/>
      <c r="E19" s="54"/>
      <c r="F19" s="54"/>
      <c r="G19" s="54"/>
      <c r="H19" s="54"/>
      <c r="I19" s="54"/>
      <c r="J19" s="54"/>
      <c r="K19" s="55"/>
      <c r="L19" s="77"/>
    </row>
    <row r="20" spans="2:14" s="5" customFormat="1" x14ac:dyDescent="0.25">
      <c r="K20" s="7"/>
      <c r="L20" s="79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orientation="portrait" r:id="rId1"/>
  <ignoredErrors>
    <ignoredError sqref="I10:J10 C10:E10 F10:H1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N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5" width="11" style="6" customWidth="1"/>
    <col min="6" max="7" width="11" style="6" hidden="1" customWidth="1" outlineLevel="1"/>
    <col min="8" max="8" width="11" style="6" customWidth="1" collapsed="1"/>
    <col min="9" max="11" width="11" style="6" customWidth="1"/>
    <col min="12" max="12" width="3" style="1" customWidth="1"/>
    <col min="13" max="16384" width="10.85546875" style="6"/>
  </cols>
  <sheetData>
    <row r="1" spans="1:14" ht="16.5" customHeight="1" x14ac:dyDescent="0.2"/>
    <row r="2" spans="1:14" ht="18.75" customHeight="1" thickBot="1" x14ac:dyDescent="0.25">
      <c r="A2" s="123" t="s">
        <v>60</v>
      </c>
      <c r="B2" s="30" t="s">
        <v>41</v>
      </c>
      <c r="C2" s="30"/>
      <c r="D2" s="30"/>
      <c r="E2" s="30"/>
      <c r="F2" s="30"/>
      <c r="G2" s="30"/>
      <c r="H2" s="30"/>
      <c r="I2" s="30"/>
      <c r="J2" s="30"/>
      <c r="K2" s="30"/>
      <c r="M2" s="30" t="s">
        <v>126</v>
      </c>
      <c r="N2" s="30"/>
    </row>
    <row r="4" spans="1:14" s="5" customFormat="1" ht="15.75" thickBot="1" x14ac:dyDescent="0.3">
      <c r="B4" s="48"/>
      <c r="C4" s="74" t="s">
        <v>62</v>
      </c>
      <c r="D4" s="74" t="s">
        <v>44</v>
      </c>
      <c r="E4" s="74" t="s">
        <v>45</v>
      </c>
      <c r="F4" s="74" t="s">
        <v>123</v>
      </c>
      <c r="G4" s="74" t="s">
        <v>121</v>
      </c>
      <c r="H4" s="74" t="s">
        <v>122</v>
      </c>
      <c r="I4" s="75" t="s">
        <v>120</v>
      </c>
      <c r="J4" s="76" t="s">
        <v>119</v>
      </c>
      <c r="K4" s="62" t="s">
        <v>29</v>
      </c>
      <c r="L4" s="1"/>
      <c r="M4" s="75" t="s">
        <v>125</v>
      </c>
      <c r="N4" s="76" t="s">
        <v>124</v>
      </c>
    </row>
    <row r="5" spans="1:14" s="5" customFormat="1" x14ac:dyDescent="0.25">
      <c r="B5" s="42" t="s">
        <v>26</v>
      </c>
      <c r="C5" s="142">
        <v>7518</v>
      </c>
      <c r="D5" s="142">
        <v>15744</v>
      </c>
      <c r="E5" s="142">
        <v>21826</v>
      </c>
      <c r="F5" s="142">
        <v>13257.647209999999</v>
      </c>
      <c r="G5" s="142">
        <v>16622.485779999999</v>
      </c>
      <c r="H5" s="142">
        <v>12243.391560000002</v>
      </c>
      <c r="I5" s="143">
        <v>16876.646899999996</v>
      </c>
      <c r="J5" s="144">
        <v>20912.694649999998</v>
      </c>
      <c r="K5" s="58">
        <f>+J5/I5-1</f>
        <v>0.23914986039081043</v>
      </c>
      <c r="L5" s="1"/>
      <c r="M5" s="143">
        <f>I5-F5</f>
        <v>3618.9996899999969</v>
      </c>
      <c r="N5" s="144">
        <f>J5-G5</f>
        <v>4290.2088699999986</v>
      </c>
    </row>
    <row r="6" spans="1:14" s="5" customFormat="1" x14ac:dyDescent="0.25">
      <c r="B6" s="42" t="s">
        <v>69</v>
      </c>
      <c r="C6" s="142">
        <v>2147</v>
      </c>
      <c r="D6" s="142">
        <v>748</v>
      </c>
      <c r="E6" s="142">
        <v>12020</v>
      </c>
      <c r="F6" s="142">
        <v>4885</v>
      </c>
      <c r="G6" s="142">
        <v>6342</v>
      </c>
      <c r="H6" s="142">
        <v>4759.8379600000044</v>
      </c>
      <c r="I6" s="143">
        <v>7577.615569999989</v>
      </c>
      <c r="J6" s="144">
        <v>9860.6312800000014</v>
      </c>
      <c r="K6" s="58">
        <f t="shared" ref="K6:K10" si="0">+J6/I6-1</f>
        <v>0.30128418219558939</v>
      </c>
      <c r="L6" s="1"/>
      <c r="M6" s="143">
        <f t="shared" ref="M6:N9" si="1">I6-F6</f>
        <v>2692.615569999989</v>
      </c>
      <c r="N6" s="144">
        <f t="shared" si="1"/>
        <v>3518.6312800000014</v>
      </c>
    </row>
    <row r="7" spans="1:14" s="5" customFormat="1" x14ac:dyDescent="0.25">
      <c r="B7" s="20" t="s">
        <v>34</v>
      </c>
      <c r="C7" s="77">
        <v>-2866</v>
      </c>
      <c r="D7" s="77">
        <v>-7856</v>
      </c>
      <c r="E7" s="77">
        <v>-10712</v>
      </c>
      <c r="F7" s="77">
        <v>-5258</v>
      </c>
      <c r="G7" s="77">
        <v>-6678</v>
      </c>
      <c r="H7" s="77">
        <v>-5492.4931738313571</v>
      </c>
      <c r="I7" s="145">
        <v>-7858.8337416389977</v>
      </c>
      <c r="J7" s="139">
        <v>-9731.433319279995</v>
      </c>
      <c r="K7" s="59">
        <f t="shared" si="0"/>
        <v>0.23827957674168299</v>
      </c>
      <c r="L7" s="1"/>
      <c r="M7" s="145">
        <f t="shared" si="1"/>
        <v>-2600.8337416389977</v>
      </c>
      <c r="N7" s="139">
        <f t="shared" si="1"/>
        <v>-3053.433319279995</v>
      </c>
    </row>
    <row r="8" spans="1:14" s="5" customFormat="1" x14ac:dyDescent="0.25">
      <c r="B8" s="20" t="s">
        <v>35</v>
      </c>
      <c r="C8" s="77">
        <v>-6083</v>
      </c>
      <c r="D8" s="77">
        <v>-9085</v>
      </c>
      <c r="E8" s="77">
        <v>-8920</v>
      </c>
      <c r="F8" s="77">
        <v>-2166</v>
      </c>
      <c r="G8" s="77">
        <v>-2567</v>
      </c>
      <c r="H8" s="77">
        <v>-5317.2468838576415</v>
      </c>
      <c r="I8" s="145">
        <v>-4556.8115809177998</v>
      </c>
      <c r="J8" s="139">
        <v>-5210.2223628648017</v>
      </c>
      <c r="K8" s="59">
        <f t="shared" si="0"/>
        <v>0.14339210001204328</v>
      </c>
      <c r="L8" s="1"/>
      <c r="M8" s="145">
        <f t="shared" si="1"/>
        <v>-2390.8115809177998</v>
      </c>
      <c r="N8" s="139">
        <f t="shared" si="1"/>
        <v>-2643.2223628648017</v>
      </c>
    </row>
    <row r="9" spans="1:14" s="5" customFormat="1" ht="15.75" thickBot="1" x14ac:dyDescent="0.3">
      <c r="B9" s="20" t="s">
        <v>36</v>
      </c>
      <c r="C9" s="77">
        <v>-240</v>
      </c>
      <c r="D9" s="77">
        <v>-153</v>
      </c>
      <c r="E9" s="77">
        <v>-278</v>
      </c>
      <c r="F9" s="77">
        <v>-121</v>
      </c>
      <c r="G9" s="77">
        <v>-103</v>
      </c>
      <c r="H9" s="77">
        <v>-180</v>
      </c>
      <c r="I9" s="145">
        <v>-199.06700000000001</v>
      </c>
      <c r="J9" s="139">
        <v>-128.2534</v>
      </c>
      <c r="K9" s="59">
        <f t="shared" si="0"/>
        <v>-0.3557274686412113</v>
      </c>
      <c r="L9" s="1"/>
      <c r="M9" s="145">
        <f t="shared" si="1"/>
        <v>-78.067000000000007</v>
      </c>
      <c r="N9" s="139">
        <f t="shared" si="1"/>
        <v>-25.253399999999999</v>
      </c>
    </row>
    <row r="10" spans="1:14" s="5" customFormat="1" ht="15.75" thickBot="1" x14ac:dyDescent="0.3">
      <c r="B10" s="49" t="s">
        <v>27</v>
      </c>
      <c r="C10" s="140">
        <f>SUM(C6:C9)</f>
        <v>-7042</v>
      </c>
      <c r="D10" s="140">
        <f>SUM(D6:D9)</f>
        <v>-16346</v>
      </c>
      <c r="E10" s="140">
        <f t="shared" ref="E10:J10" si="2">SUM(E6:E9)</f>
        <v>-7890</v>
      </c>
      <c r="F10" s="140">
        <f t="shared" si="2"/>
        <v>-2660</v>
      </c>
      <c r="G10" s="140">
        <f t="shared" si="2"/>
        <v>-3006</v>
      </c>
      <c r="H10" s="146">
        <f t="shared" si="2"/>
        <v>-6229.9020976889942</v>
      </c>
      <c r="I10" s="146">
        <f t="shared" si="2"/>
        <v>-5037.0967525568085</v>
      </c>
      <c r="J10" s="141">
        <f t="shared" si="2"/>
        <v>-5209.2778021447948</v>
      </c>
      <c r="K10" s="64">
        <f t="shared" si="0"/>
        <v>3.4182597247231383E-2</v>
      </c>
      <c r="L10" s="1"/>
      <c r="M10" s="146">
        <f t="shared" ref="M10:N10" si="3">SUM(M6:M9)</f>
        <v>-2377.0967525568085</v>
      </c>
      <c r="N10" s="141">
        <f t="shared" si="3"/>
        <v>-2203.2778021447953</v>
      </c>
    </row>
    <row r="11" spans="1:14" s="5" customFormat="1" ht="9" customHeight="1" x14ac:dyDescent="0.25">
      <c r="B11" s="42"/>
      <c r="C11" s="54"/>
      <c r="D11" s="54"/>
      <c r="E11" s="54"/>
      <c r="F11" s="54"/>
      <c r="G11" s="54"/>
      <c r="H11" s="54"/>
      <c r="I11" s="54"/>
      <c r="J11" s="54"/>
      <c r="K11" s="55"/>
      <c r="L11" s="1"/>
    </row>
    <row r="12" spans="1:14" s="5" customFormat="1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53" t="s">
        <v>98</v>
      </c>
      <c r="L12" s="1"/>
      <c r="N12" s="53" t="s">
        <v>98</v>
      </c>
    </row>
    <row r="13" spans="1:14" s="5" customFormat="1" x14ac:dyDescent="0.2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1"/>
    </row>
    <row r="14" spans="1:14" s="5" customFormat="1" x14ac:dyDescent="0.25">
      <c r="B14" s="42"/>
      <c r="C14" s="54"/>
      <c r="D14" s="54"/>
      <c r="E14" s="54"/>
      <c r="F14" s="54"/>
      <c r="G14" s="54"/>
      <c r="H14" s="54"/>
      <c r="I14" s="54"/>
      <c r="J14" s="54"/>
      <c r="K14" s="55"/>
      <c r="L14" s="1"/>
    </row>
    <row r="15" spans="1:14" s="5" customFormat="1" ht="15.75" thickBot="1" x14ac:dyDescent="0.3">
      <c r="B15" s="48"/>
      <c r="C15" s="74" t="s">
        <v>62</v>
      </c>
      <c r="D15" s="74" t="s">
        <v>44</v>
      </c>
      <c r="E15" s="74" t="s">
        <v>45</v>
      </c>
      <c r="F15" s="74" t="s">
        <v>123</v>
      </c>
      <c r="G15" s="74" t="s">
        <v>121</v>
      </c>
      <c r="H15" s="74" t="s">
        <v>122</v>
      </c>
      <c r="I15" s="75" t="s">
        <v>120</v>
      </c>
      <c r="J15" s="76" t="s">
        <v>119</v>
      </c>
      <c r="K15" s="63" t="s">
        <v>37</v>
      </c>
      <c r="L15" s="1"/>
      <c r="M15" s="75" t="s">
        <v>125</v>
      </c>
      <c r="N15" s="76" t="s">
        <v>124</v>
      </c>
    </row>
    <row r="16" spans="1:14" s="5" customFormat="1" x14ac:dyDescent="0.25">
      <c r="B16" s="20" t="s">
        <v>38</v>
      </c>
      <c r="C16" s="78">
        <f>-C7/C6</f>
        <v>1.3348858872845832</v>
      </c>
      <c r="D16" s="78">
        <f>-D7/D6</f>
        <v>10.502673796791443</v>
      </c>
      <c r="E16" s="78">
        <f t="shared" ref="E16:J16" si="4">-E7/E6</f>
        <v>0.89118136439267892</v>
      </c>
      <c r="F16" s="78">
        <f t="shared" ref="F16:H16" si="5">-F7/F6</f>
        <v>1.0763561924257932</v>
      </c>
      <c r="G16" s="78">
        <f t="shared" si="5"/>
        <v>1.0529801324503312</v>
      </c>
      <c r="H16" s="78">
        <f t="shared" si="5"/>
        <v>1.1539244024667075</v>
      </c>
      <c r="I16" s="80">
        <f t="shared" si="4"/>
        <v>1.0371116968182392</v>
      </c>
      <c r="J16" s="81">
        <f t="shared" si="4"/>
        <v>0.98689759742035432</v>
      </c>
      <c r="K16" s="60">
        <f>(J16-I16)*100</f>
        <v>-5.0214099397884908</v>
      </c>
      <c r="L16" s="1"/>
      <c r="M16" s="80">
        <f t="shared" ref="M16:N16" si="6">-M7/M6</f>
        <v>0.96591350455535263</v>
      </c>
      <c r="N16" s="81">
        <f t="shared" si="6"/>
        <v>0.86779007980625744</v>
      </c>
    </row>
    <row r="17" spans="2:14" s="5" customFormat="1" ht="15.75" thickBot="1" x14ac:dyDescent="0.3">
      <c r="B17" s="20" t="s">
        <v>39</v>
      </c>
      <c r="C17" s="78">
        <f>-(C8+C9)/C6</f>
        <v>2.9450395901257567</v>
      </c>
      <c r="D17" s="78">
        <f>-(D8+D9)/D6</f>
        <v>12.350267379679144</v>
      </c>
      <c r="E17" s="78">
        <f t="shared" ref="E17:J17" si="7">-(E8+E9)/E6</f>
        <v>0.7652246256239601</v>
      </c>
      <c r="F17" s="78">
        <f t="shared" ref="F17:H17" si="8">-(F8+F9)/F6</f>
        <v>0.46816786079836231</v>
      </c>
      <c r="G17" s="78">
        <f t="shared" si="8"/>
        <v>0.42100283822138129</v>
      </c>
      <c r="H17" s="78">
        <f t="shared" si="8"/>
        <v>1.1549231150418482</v>
      </c>
      <c r="I17" s="80">
        <f t="shared" si="7"/>
        <v>0.62762204508585362</v>
      </c>
      <c r="J17" s="81">
        <f t="shared" si="7"/>
        <v>0.54139289983316363</v>
      </c>
      <c r="K17" s="60">
        <f t="shared" ref="K17:K18" si="9">(J17-I17)*100</f>
        <v>-8.6229145252689996</v>
      </c>
      <c r="L17" s="1"/>
      <c r="M17" s="80">
        <f t="shared" ref="M17:N17" si="10">-(M8+M9)/M6</f>
        <v>0.91690719181194136</v>
      </c>
      <c r="N17" s="81">
        <f t="shared" si="10"/>
        <v>0.75838459631519006</v>
      </c>
    </row>
    <row r="18" spans="2:14" s="5" customFormat="1" ht="15.75" thickBot="1" x14ac:dyDescent="0.3">
      <c r="B18" s="49" t="s">
        <v>28</v>
      </c>
      <c r="C18" s="82">
        <f>-(C7+C8+C9)/C6</f>
        <v>4.2799254774103401</v>
      </c>
      <c r="D18" s="82">
        <f>-(D7+D8+D9)/D6</f>
        <v>22.852941176470587</v>
      </c>
      <c r="E18" s="82">
        <f t="shared" ref="E18:J18" si="11">-(E7+E8+E9)/E6</f>
        <v>1.656405990016639</v>
      </c>
      <c r="F18" s="82">
        <f t="shared" ref="F18:H18" si="12">-(F7+F8+F9)/F6</f>
        <v>1.5445240532241555</v>
      </c>
      <c r="G18" s="82">
        <f t="shared" si="12"/>
        <v>1.4739829706717125</v>
      </c>
      <c r="H18" s="82">
        <f t="shared" si="12"/>
        <v>2.3088475175085561</v>
      </c>
      <c r="I18" s="83">
        <f t="shared" si="11"/>
        <v>1.6647337419040926</v>
      </c>
      <c r="J18" s="84">
        <f t="shared" si="11"/>
        <v>1.5282904972535178</v>
      </c>
      <c r="K18" s="65">
        <f t="shared" si="9"/>
        <v>-13.644324465057478</v>
      </c>
      <c r="L18" s="1"/>
      <c r="M18" s="83">
        <f t="shared" ref="M18:N18" si="13">-(M7+M8+M9)/M6</f>
        <v>1.882820696367294</v>
      </c>
      <c r="N18" s="84">
        <f t="shared" si="13"/>
        <v>1.6261746761214475</v>
      </c>
    </row>
    <row r="19" spans="2:14" s="5" customFormat="1" x14ac:dyDescent="0.25">
      <c r="B19" s="42"/>
      <c r="C19" s="54"/>
      <c r="D19" s="54"/>
      <c r="E19" s="54"/>
      <c r="F19" s="54"/>
      <c r="G19" s="54"/>
      <c r="H19" s="54"/>
      <c r="I19" s="54"/>
      <c r="J19" s="54"/>
      <c r="K19" s="55"/>
      <c r="L19" s="77"/>
    </row>
    <row r="20" spans="2:14" s="5" customFormat="1" x14ac:dyDescent="0.25">
      <c r="K20" s="7"/>
      <c r="L20" s="79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orientation="portrait" r:id="rId1"/>
  <ignoredErrors>
    <ignoredError sqref="H10:J10 C10:E10 F10:G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N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5" width="11" style="6" customWidth="1"/>
    <col min="6" max="7" width="11" style="6" hidden="1" customWidth="1" outlineLevel="1"/>
    <col min="8" max="8" width="11" style="6" customWidth="1" collapsed="1"/>
    <col min="9" max="11" width="11" style="6" customWidth="1"/>
    <col min="12" max="12" width="3" style="1" customWidth="1"/>
    <col min="13" max="16384" width="10.85546875" style="6"/>
  </cols>
  <sheetData>
    <row r="1" spans="1:14" ht="16.5" customHeight="1" x14ac:dyDescent="0.2"/>
    <row r="2" spans="1:14" ht="18.75" customHeight="1" thickBot="1" x14ac:dyDescent="0.25">
      <c r="A2" s="123" t="s">
        <v>60</v>
      </c>
      <c r="B2" s="30" t="s">
        <v>114</v>
      </c>
      <c r="C2" s="30"/>
      <c r="D2" s="30"/>
      <c r="E2" s="30"/>
      <c r="F2" s="30"/>
      <c r="G2" s="30"/>
      <c r="H2" s="30"/>
      <c r="I2" s="30"/>
      <c r="J2" s="30"/>
      <c r="K2" s="30"/>
      <c r="M2" s="30" t="s">
        <v>126</v>
      </c>
      <c r="N2" s="30"/>
    </row>
    <row r="4" spans="1:14" s="5" customFormat="1" ht="15.75" thickBot="1" x14ac:dyDescent="0.3">
      <c r="B4" s="48"/>
      <c r="C4" s="74" t="s">
        <v>62</v>
      </c>
      <c r="D4" s="74" t="s">
        <v>44</v>
      </c>
      <c r="E4" s="74" t="s">
        <v>45</v>
      </c>
      <c r="F4" s="74" t="s">
        <v>123</v>
      </c>
      <c r="G4" s="74" t="s">
        <v>121</v>
      </c>
      <c r="H4" s="74" t="s">
        <v>122</v>
      </c>
      <c r="I4" s="74" t="s">
        <v>120</v>
      </c>
      <c r="J4" s="76" t="s">
        <v>119</v>
      </c>
      <c r="K4" s="62" t="s">
        <v>29</v>
      </c>
      <c r="L4" s="1"/>
      <c r="M4" s="75" t="s">
        <v>125</v>
      </c>
      <c r="N4" s="76" t="s">
        <v>124</v>
      </c>
    </row>
    <row r="5" spans="1:14" s="5" customFormat="1" x14ac:dyDescent="0.25">
      <c r="B5" s="42" t="s">
        <v>26</v>
      </c>
      <c r="C5" s="142">
        <v>3733</v>
      </c>
      <c r="D5" s="142">
        <v>3036</v>
      </c>
      <c r="E5" s="142">
        <v>1478</v>
      </c>
      <c r="F5" s="142">
        <v>1455.98549</v>
      </c>
      <c r="G5" s="142">
        <v>1363.2525899999998</v>
      </c>
      <c r="H5" s="142">
        <v>2922.9176800000005</v>
      </c>
      <c r="I5" s="142">
        <v>1458.5712900000001</v>
      </c>
      <c r="J5" s="144">
        <v>1379.12904</v>
      </c>
      <c r="K5" s="58">
        <f>+J5/I5-1</f>
        <v>-5.4465798514380492E-2</v>
      </c>
      <c r="L5" s="1"/>
      <c r="M5" s="143">
        <f>I5-F5</f>
        <v>2.5858000000000629</v>
      </c>
      <c r="N5" s="144">
        <f>J5-G5</f>
        <v>15.876450000000204</v>
      </c>
    </row>
    <row r="6" spans="1:14" s="5" customFormat="1" x14ac:dyDescent="0.25">
      <c r="B6" s="42" t="s">
        <v>69</v>
      </c>
      <c r="C6" s="142">
        <v>3215</v>
      </c>
      <c r="D6" s="142">
        <v>3045</v>
      </c>
      <c r="E6" s="142">
        <v>2005.9999999999998</v>
      </c>
      <c r="F6" s="142">
        <v>1076.1931599999994</v>
      </c>
      <c r="G6" s="142">
        <v>678.65083999999956</v>
      </c>
      <c r="H6" s="142">
        <v>2324.0937800000011</v>
      </c>
      <c r="I6" s="142">
        <v>1494.5009200000009</v>
      </c>
      <c r="J6" s="144">
        <v>1032.8062699999991</v>
      </c>
      <c r="K6" s="58">
        <f t="shared" ref="K6:K11" si="0">+J6/I6-1</f>
        <v>-0.30892898346292186</v>
      </c>
      <c r="L6" s="1"/>
      <c r="M6" s="143">
        <f t="shared" ref="M6:N9" si="1">I6-F6</f>
        <v>418.30776000000151</v>
      </c>
      <c r="N6" s="144">
        <f t="shared" si="1"/>
        <v>354.15542999999957</v>
      </c>
    </row>
    <row r="7" spans="1:14" s="5" customFormat="1" x14ac:dyDescent="0.25">
      <c r="B7" s="20" t="s">
        <v>34</v>
      </c>
      <c r="C7" s="77">
        <v>-223</v>
      </c>
      <c r="D7" s="77">
        <v>-328</v>
      </c>
      <c r="E7" s="77">
        <v>-292</v>
      </c>
      <c r="F7" s="77">
        <v>-326.50592000000017</v>
      </c>
      <c r="G7" s="77">
        <v>-31.639760000000294</v>
      </c>
      <c r="H7" s="77">
        <v>-236.41472000000036</v>
      </c>
      <c r="I7" s="77">
        <v>-416.03276999999957</v>
      </c>
      <c r="J7" s="139">
        <v>-37.001470000000211</v>
      </c>
      <c r="K7" s="59">
        <f t="shared" si="0"/>
        <v>-0.91106116472507626</v>
      </c>
      <c r="L7" s="1"/>
      <c r="M7" s="145">
        <f t="shared" si="1"/>
        <v>-89.526849999999399</v>
      </c>
      <c r="N7" s="139">
        <f t="shared" si="1"/>
        <v>-5.3617099999999169</v>
      </c>
    </row>
    <row r="8" spans="1:14" s="5" customFormat="1" x14ac:dyDescent="0.25">
      <c r="B8" s="20" t="s">
        <v>42</v>
      </c>
      <c r="C8" s="77">
        <v>-751</v>
      </c>
      <c r="D8" s="77">
        <v>-724</v>
      </c>
      <c r="E8" s="77">
        <v>-708</v>
      </c>
      <c r="F8" s="77">
        <v>-416.92200000000003</v>
      </c>
      <c r="G8" s="77">
        <v>-172.00487000000001</v>
      </c>
      <c r="H8" s="77">
        <v>-536.81047999999998</v>
      </c>
      <c r="I8" s="77">
        <v>-499.85578000000004</v>
      </c>
      <c r="J8" s="139">
        <v>-386.88099</v>
      </c>
      <c r="K8" s="59">
        <f t="shared" si="0"/>
        <v>-0.22601477170074946</v>
      </c>
      <c r="L8" s="1"/>
      <c r="M8" s="145">
        <f t="shared" si="1"/>
        <v>-82.933780000000013</v>
      </c>
      <c r="N8" s="139">
        <f t="shared" si="1"/>
        <v>-214.87611999999999</v>
      </c>
    </row>
    <row r="9" spans="1:14" s="5" customFormat="1" x14ac:dyDescent="0.25">
      <c r="B9" s="20" t="s">
        <v>35</v>
      </c>
      <c r="C9" s="77">
        <v>-1055</v>
      </c>
      <c r="D9" s="77">
        <v>-877</v>
      </c>
      <c r="E9" s="77">
        <v>-342</v>
      </c>
      <c r="F9" s="77">
        <v>-84.976086649599992</v>
      </c>
      <c r="G9" s="77">
        <v>-10.515027059199998</v>
      </c>
      <c r="H9" s="77">
        <v>-546.89414447900003</v>
      </c>
      <c r="I9" s="77">
        <v>-199.36252122880001</v>
      </c>
      <c r="J9" s="139">
        <v>-12.3646754888</v>
      </c>
      <c r="K9" s="59">
        <f t="shared" si="0"/>
        <v>-0.93797893700085389</v>
      </c>
      <c r="L9" s="1"/>
      <c r="M9" s="145">
        <f t="shared" si="1"/>
        <v>-114.38643457920001</v>
      </c>
      <c r="N9" s="139">
        <f t="shared" si="1"/>
        <v>-1.849648429600002</v>
      </c>
    </row>
    <row r="10" spans="1:14" s="5" customFormat="1" ht="15.75" thickBot="1" x14ac:dyDescent="0.3">
      <c r="B10" s="20" t="s">
        <v>36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38">
        <v>0</v>
      </c>
      <c r="K10" s="59" t="s">
        <v>66</v>
      </c>
      <c r="L10" s="1"/>
      <c r="M10" s="32">
        <f t="shared" ref="M10" si="2">I10-F10</f>
        <v>0</v>
      </c>
      <c r="N10" s="38">
        <f t="shared" ref="N10" si="3">J10-G10</f>
        <v>0</v>
      </c>
    </row>
    <row r="11" spans="1:14" s="5" customFormat="1" ht="15.75" thickBot="1" x14ac:dyDescent="0.3">
      <c r="B11" s="49" t="s">
        <v>27</v>
      </c>
      <c r="C11" s="140">
        <f>SUM(C6:C10)</f>
        <v>1186</v>
      </c>
      <c r="D11" s="140">
        <f>SUM(D6:D10)</f>
        <v>1116</v>
      </c>
      <c r="E11" s="140">
        <f t="shared" ref="E11:J11" si="4">SUM(E6:E10)</f>
        <v>663.99999999999977</v>
      </c>
      <c r="F11" s="140">
        <f t="shared" si="4"/>
        <v>247.78915335039915</v>
      </c>
      <c r="G11" s="140">
        <f t="shared" si="4"/>
        <v>464.49118294079932</v>
      </c>
      <c r="H11" s="146">
        <f t="shared" si="4"/>
        <v>1003.9744355210007</v>
      </c>
      <c r="I11" s="146">
        <f t="shared" si="4"/>
        <v>379.24984877120119</v>
      </c>
      <c r="J11" s="141">
        <f t="shared" si="4"/>
        <v>596.55913451119898</v>
      </c>
      <c r="K11" s="64">
        <f t="shared" si="0"/>
        <v>0.57299768594264888</v>
      </c>
      <c r="L11" s="1"/>
      <c r="M11" s="146">
        <f t="shared" ref="M11:N11" si="5">SUM(M6:M10)</f>
        <v>131.4606954208021</v>
      </c>
      <c r="N11" s="141">
        <f t="shared" si="5"/>
        <v>132.06795157039969</v>
      </c>
    </row>
    <row r="12" spans="1:14" s="5" customFormat="1" ht="9" customHeight="1" x14ac:dyDescent="0.25">
      <c r="B12" s="42"/>
      <c r="C12" s="77"/>
      <c r="D12" s="77"/>
      <c r="E12" s="77"/>
      <c r="F12" s="77"/>
      <c r="G12" s="77"/>
      <c r="H12" s="77"/>
      <c r="I12" s="77"/>
      <c r="J12" s="77"/>
      <c r="K12" s="78"/>
      <c r="L12" s="1"/>
    </row>
    <row r="13" spans="1:14" s="5" customFormat="1" x14ac:dyDescent="0.25">
      <c r="B13" s="44"/>
      <c r="C13" s="79"/>
      <c r="D13" s="79"/>
      <c r="E13" s="79"/>
      <c r="F13" s="79"/>
      <c r="G13" s="79"/>
      <c r="H13" s="79"/>
      <c r="I13" s="79"/>
      <c r="J13" s="79"/>
      <c r="K13" s="53" t="s">
        <v>98</v>
      </c>
      <c r="L13" s="1"/>
      <c r="N13" s="53" t="s">
        <v>98</v>
      </c>
    </row>
    <row r="14" spans="1:14" s="5" customFormat="1" x14ac:dyDescent="0.25">
      <c r="B14" s="44"/>
      <c r="C14" s="79"/>
      <c r="D14" s="79"/>
      <c r="E14" s="79"/>
      <c r="F14" s="79"/>
      <c r="G14" s="79"/>
      <c r="H14" s="79"/>
      <c r="I14" s="79"/>
      <c r="J14" s="79"/>
      <c r="K14" s="79"/>
      <c r="L14" s="1"/>
    </row>
    <row r="15" spans="1:14" s="5" customFormat="1" x14ac:dyDescent="0.25">
      <c r="B15" s="42"/>
      <c r="C15" s="77"/>
      <c r="D15" s="77"/>
      <c r="E15" s="77"/>
      <c r="F15" s="77"/>
      <c r="G15" s="77"/>
      <c r="H15" s="77"/>
      <c r="I15" s="77"/>
      <c r="J15" s="77"/>
      <c r="K15" s="78"/>
      <c r="L15" s="1"/>
    </row>
    <row r="16" spans="1:14" s="5" customFormat="1" ht="15.75" thickBot="1" x14ac:dyDescent="0.3">
      <c r="B16" s="48"/>
      <c r="C16" s="74" t="s">
        <v>62</v>
      </c>
      <c r="D16" s="74" t="s">
        <v>44</v>
      </c>
      <c r="E16" s="74" t="s">
        <v>45</v>
      </c>
      <c r="F16" s="74" t="s">
        <v>123</v>
      </c>
      <c r="G16" s="74" t="s">
        <v>121</v>
      </c>
      <c r="H16" s="74" t="s">
        <v>122</v>
      </c>
      <c r="I16" s="74" t="s">
        <v>120</v>
      </c>
      <c r="J16" s="76" t="s">
        <v>119</v>
      </c>
      <c r="K16" s="63" t="s">
        <v>37</v>
      </c>
      <c r="L16" s="1"/>
      <c r="M16" s="75" t="s">
        <v>125</v>
      </c>
      <c r="N16" s="76" t="s">
        <v>124</v>
      </c>
    </row>
    <row r="17" spans="2:14" s="5" customFormat="1" x14ac:dyDescent="0.25">
      <c r="B17" s="20" t="s">
        <v>38</v>
      </c>
      <c r="C17" s="78">
        <f>-C7/C6</f>
        <v>6.9362363919129089E-2</v>
      </c>
      <c r="D17" s="78">
        <f>-D7/D6</f>
        <v>0.10771756978653531</v>
      </c>
      <c r="E17" s="78">
        <f t="shared" ref="E17:H17" si="6">-E7/E6</f>
        <v>0.14556331006979065</v>
      </c>
      <c r="F17" s="78">
        <f t="shared" si="6"/>
        <v>0.30338970004232363</v>
      </c>
      <c r="G17" s="78">
        <f t="shared" si="6"/>
        <v>4.6621558738511711E-2</v>
      </c>
      <c r="H17" s="78">
        <f t="shared" si="6"/>
        <v>0.10172339947486983</v>
      </c>
      <c r="I17" s="78">
        <f t="shared" ref="I17:J17" si="7">-I7/I6</f>
        <v>0.27837572023709384</v>
      </c>
      <c r="J17" s="81">
        <f t="shared" si="7"/>
        <v>3.5826147724684364E-2</v>
      </c>
      <c r="K17" s="60">
        <f>(J17-I17)*100</f>
        <v>-24.254957251240945</v>
      </c>
      <c r="L17" s="1"/>
      <c r="M17" s="78">
        <f t="shared" ref="M17:N17" si="8">-M7/M6</f>
        <v>0.21402148982366256</v>
      </c>
      <c r="N17" s="81">
        <f t="shared" si="8"/>
        <v>1.5139426211818702E-2</v>
      </c>
    </row>
    <row r="18" spans="2:14" s="5" customFormat="1" ht="15.75" thickBot="1" x14ac:dyDescent="0.3">
      <c r="B18" s="20" t="s">
        <v>39</v>
      </c>
      <c r="C18" s="78">
        <f>-(C9+C10+C8)/C6</f>
        <v>0.56174183514774489</v>
      </c>
      <c r="D18" s="78">
        <f>-(D9+D10+D8)/D6</f>
        <v>0.52577996715927755</v>
      </c>
      <c r="E18" s="78">
        <f>-(E9+E10+E8)/E6</f>
        <v>0.52342971086739787</v>
      </c>
      <c r="F18" s="78">
        <f t="shared" ref="F18:H18" si="9">-(F9+F10+F8)/F6</f>
        <v>0.46636431572339704</v>
      </c>
      <c r="G18" s="78">
        <f t="shared" si="9"/>
        <v>0.26894521645210095</v>
      </c>
      <c r="H18" s="78">
        <f t="shared" si="9"/>
        <v>0.46629126320324277</v>
      </c>
      <c r="I18" s="78">
        <f t="shared" ref="I18:J18" si="10">-(I9+I10+I8)/I6</f>
        <v>0.46786073656535432</v>
      </c>
      <c r="J18" s="81">
        <f t="shared" si="10"/>
        <v>0.38656394435792912</v>
      </c>
      <c r="K18" s="60">
        <f t="shared" ref="K18:K19" si="11">(J18-I18)*100</f>
        <v>-8.1296792207425188</v>
      </c>
      <c r="L18" s="1"/>
      <c r="M18" s="78">
        <f t="shared" ref="M18:N18" si="12">-(M9+M10+M8)/M6</f>
        <v>0.47171062420453136</v>
      </c>
      <c r="N18" s="81">
        <f t="shared" si="12"/>
        <v>0.61195099685355736</v>
      </c>
    </row>
    <row r="19" spans="2:14" s="5" customFormat="1" ht="15.75" thickBot="1" x14ac:dyDescent="0.3">
      <c r="B19" s="49" t="s">
        <v>28</v>
      </c>
      <c r="C19" s="82">
        <f>-(C7+C9+C10+C8)/C6</f>
        <v>0.63110419906687398</v>
      </c>
      <c r="D19" s="82">
        <f>-(D7+D9+D10+D8)/D6</f>
        <v>0.63349753694581279</v>
      </c>
      <c r="E19" s="82">
        <f>-(E7+E9+E10+E8)/E6</f>
        <v>0.66899302093718849</v>
      </c>
      <c r="F19" s="82">
        <f t="shared" ref="F19:H19" si="13">-(F7+F9+F10+F8)/F6</f>
        <v>0.76975401576572067</v>
      </c>
      <c r="G19" s="82">
        <f t="shared" si="13"/>
        <v>0.31556677519061266</v>
      </c>
      <c r="H19" s="82">
        <f t="shared" si="13"/>
        <v>0.56801466267811263</v>
      </c>
      <c r="I19" s="82">
        <f t="shared" ref="I19:J19" si="14">-(I7+I9+I10+I8)/I6</f>
        <v>0.74623645680244821</v>
      </c>
      <c r="J19" s="84">
        <f t="shared" si="14"/>
        <v>0.42239009208261352</v>
      </c>
      <c r="K19" s="65">
        <f t="shared" si="11"/>
        <v>-32.38463647198347</v>
      </c>
      <c r="L19" s="77"/>
      <c r="M19" s="82">
        <f t="shared" ref="M19:N19" si="15">-(M7+M9+M10+M8)/M6</f>
        <v>0.6857321140281939</v>
      </c>
      <c r="N19" s="84">
        <f t="shared" si="15"/>
        <v>0.6270904230653761</v>
      </c>
    </row>
    <row r="20" spans="2:14" s="5" customFormat="1" x14ac:dyDescent="0.25">
      <c r="B20" s="42"/>
      <c r="C20" s="54"/>
      <c r="D20" s="54"/>
      <c r="E20" s="54"/>
      <c r="F20" s="54"/>
      <c r="G20" s="54"/>
      <c r="H20" s="54"/>
      <c r="I20" s="54"/>
      <c r="J20" s="54"/>
      <c r="K20" s="55"/>
      <c r="L20" s="79"/>
    </row>
    <row r="21" spans="2:14" s="5" customFormat="1" x14ac:dyDescent="0.25">
      <c r="K21" s="7"/>
      <c r="L21" s="1"/>
    </row>
    <row r="22" spans="2:14" x14ac:dyDescent="0.2">
      <c r="M22" s="5"/>
      <c r="N22" s="5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orientation="portrait" r:id="rId1"/>
  <ignoredErrors>
    <ignoredError sqref="H11:J11 C11:E11 F11:G1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4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6" width="13.5703125" style="6" customWidth="1"/>
    <col min="7" max="7" width="10.140625" style="6" bestFit="1" customWidth="1"/>
    <col min="8" max="8" width="9.7109375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123" t="s">
        <v>60</v>
      </c>
      <c r="B2" s="30" t="s">
        <v>46</v>
      </c>
      <c r="C2" s="30"/>
      <c r="D2" s="30"/>
      <c r="E2" s="30"/>
      <c r="F2" s="30"/>
      <c r="G2" s="30"/>
      <c r="H2" s="30"/>
    </row>
    <row r="4" spans="1:8" ht="14.25" thickBot="1" x14ac:dyDescent="0.25">
      <c r="B4" s="48"/>
      <c r="C4" s="61" t="s">
        <v>62</v>
      </c>
      <c r="D4" s="61" t="s">
        <v>44</v>
      </c>
      <c r="E4" s="61" t="s">
        <v>45</v>
      </c>
      <c r="F4" s="61" t="s">
        <v>121</v>
      </c>
      <c r="G4" s="137" t="s">
        <v>119</v>
      </c>
      <c r="H4" s="138"/>
    </row>
    <row r="5" spans="1:8" ht="13.5" x14ac:dyDescent="0.2">
      <c r="B5" s="18" t="s">
        <v>48</v>
      </c>
      <c r="C5" s="132">
        <f>C6+C13</f>
        <v>696945.09054</v>
      </c>
      <c r="D5" s="132">
        <f>D6+D13</f>
        <v>720797.13546999998</v>
      </c>
      <c r="E5" s="132">
        <f>E6+E13</f>
        <v>801209.28558999998</v>
      </c>
      <c r="F5" s="132">
        <f>F6+F13</f>
        <v>763181.63952000008</v>
      </c>
      <c r="G5" s="147">
        <f>G6+G13</f>
        <v>745007.29775000003</v>
      </c>
      <c r="H5" s="85">
        <f t="shared" ref="H5:H20" si="0">G5/G$21</f>
        <v>0.77203820897884257</v>
      </c>
    </row>
    <row r="6" spans="1:8" ht="13.5" x14ac:dyDescent="0.2">
      <c r="B6" s="88" t="s">
        <v>70</v>
      </c>
      <c r="C6" s="132">
        <f>SUM(C7:C12)</f>
        <v>397566.68119000003</v>
      </c>
      <c r="D6" s="132">
        <f>SUM(D7:D12)</f>
        <v>394655.81483999995</v>
      </c>
      <c r="E6" s="132">
        <f>SUM(E7:E12)</f>
        <v>438763.14398999995</v>
      </c>
      <c r="F6" s="132">
        <f>SUM(F7:F12)</f>
        <v>418540.33270000003</v>
      </c>
      <c r="G6" s="147">
        <f>SUM(G7:G12)</f>
        <v>408025.55336999998</v>
      </c>
      <c r="H6" s="85">
        <f t="shared" si="0"/>
        <v>0.42282984125490186</v>
      </c>
    </row>
    <row r="7" spans="1:8" ht="13.5" x14ac:dyDescent="0.2">
      <c r="B7" s="24" t="s">
        <v>49</v>
      </c>
      <c r="C7" s="148">
        <v>263898.88505000004</v>
      </c>
      <c r="D7" s="148">
        <v>247394.05644000001</v>
      </c>
      <c r="E7" s="148">
        <v>216811.94155999995</v>
      </c>
      <c r="F7" s="148">
        <v>191256.32794000002</v>
      </c>
      <c r="G7" s="149">
        <v>190851.67304999998</v>
      </c>
      <c r="H7" s="86">
        <f t="shared" si="0"/>
        <v>0.19777629600023286</v>
      </c>
    </row>
    <row r="8" spans="1:8" ht="13.5" x14ac:dyDescent="0.2">
      <c r="B8" s="24" t="s">
        <v>50</v>
      </c>
      <c r="C8" s="148">
        <v>80202.5</v>
      </c>
      <c r="D8" s="148">
        <v>91853.940789999993</v>
      </c>
      <c r="E8" s="148">
        <v>157271.44813</v>
      </c>
      <c r="F8" s="148">
        <v>154385.95438999997</v>
      </c>
      <c r="G8" s="149">
        <v>153206.33181999999</v>
      </c>
      <c r="H8" s="86">
        <f t="shared" si="0"/>
        <v>0.15876507838212117</v>
      </c>
    </row>
    <row r="9" spans="1:8" ht="13.5" x14ac:dyDescent="0.2">
      <c r="B9" s="24" t="s">
        <v>51</v>
      </c>
      <c r="C9" s="148">
        <v>47496.68894</v>
      </c>
      <c r="D9" s="148">
        <v>48972.218159999997</v>
      </c>
      <c r="E9" s="148">
        <v>57670.556810000002</v>
      </c>
      <c r="F9" s="148">
        <v>57323.137220000004</v>
      </c>
      <c r="G9" s="149">
        <v>48263.515060000005</v>
      </c>
      <c r="H9" s="86">
        <f t="shared" si="0"/>
        <v>5.0014647961810245E-2</v>
      </c>
    </row>
    <row r="10" spans="1:8" ht="13.5" x14ac:dyDescent="0.2">
      <c r="B10" s="24" t="s">
        <v>52</v>
      </c>
      <c r="C10" s="148">
        <v>4214.27945</v>
      </c>
      <c r="D10" s="148">
        <v>4648.5994499999997</v>
      </c>
      <c r="E10" s="154">
        <v>0</v>
      </c>
      <c r="F10" s="154">
        <v>0</v>
      </c>
      <c r="G10" s="155">
        <v>0</v>
      </c>
      <c r="H10" s="86">
        <f t="shared" si="0"/>
        <v>0</v>
      </c>
    </row>
    <row r="11" spans="1:8" ht="13.5" x14ac:dyDescent="0.2">
      <c r="B11" s="24" t="s">
        <v>53</v>
      </c>
      <c r="C11" s="148">
        <v>1754.3277499999999</v>
      </c>
      <c r="D11" s="148">
        <v>1787</v>
      </c>
      <c r="E11" s="148">
        <v>1629.18226</v>
      </c>
      <c r="F11" s="148">
        <v>2892.6556099999998</v>
      </c>
      <c r="G11" s="149">
        <v>2925.6419800000003</v>
      </c>
      <c r="H11" s="86">
        <f t="shared" si="0"/>
        <v>3.0317923075036278E-3</v>
      </c>
    </row>
    <row r="12" spans="1:8" ht="13.5" x14ac:dyDescent="0.2">
      <c r="B12" s="24" t="s">
        <v>65</v>
      </c>
      <c r="C12" s="154">
        <v>0</v>
      </c>
      <c r="D12" s="154">
        <v>0</v>
      </c>
      <c r="E12" s="148">
        <v>5380.01523</v>
      </c>
      <c r="F12" s="148">
        <v>12682.257540000001</v>
      </c>
      <c r="G12" s="149">
        <v>12778.391460000013</v>
      </c>
      <c r="H12" s="86">
        <f t="shared" si="0"/>
        <v>1.3242026603233963E-2</v>
      </c>
    </row>
    <row r="13" spans="1:8" ht="13.5" x14ac:dyDescent="0.2">
      <c r="B13" s="88" t="s">
        <v>71</v>
      </c>
      <c r="C13" s="132">
        <f>SUM(C14:C16)</f>
        <v>299378.40934999997</v>
      </c>
      <c r="D13" s="132">
        <f>SUM(D14:D16)</f>
        <v>326141.32063000003</v>
      </c>
      <c r="E13" s="132">
        <f>SUM(E14:E16)</f>
        <v>362446.14160000003</v>
      </c>
      <c r="F13" s="132">
        <f>SUM(F14:F16)</f>
        <v>344641.30682000006</v>
      </c>
      <c r="G13" s="147">
        <f>SUM(G14:G16)</f>
        <v>336981.74438000005</v>
      </c>
      <c r="H13" s="85">
        <f t="shared" si="0"/>
        <v>0.34920836772394065</v>
      </c>
    </row>
    <row r="14" spans="1:8" ht="13.5" x14ac:dyDescent="0.2">
      <c r="B14" s="24" t="s">
        <v>49</v>
      </c>
      <c r="C14" s="148">
        <v>137460.92869</v>
      </c>
      <c r="D14" s="148">
        <v>169933.97990999999</v>
      </c>
      <c r="E14" s="148">
        <v>199091</v>
      </c>
      <c r="F14" s="148">
        <v>177548.82938000007</v>
      </c>
      <c r="G14" s="149">
        <v>175125.73391000001</v>
      </c>
      <c r="H14" s="86">
        <f t="shared" si="0"/>
        <v>0.18147977659052636</v>
      </c>
    </row>
    <row r="15" spans="1:8" ht="13.5" x14ac:dyDescent="0.2">
      <c r="B15" s="24" t="s">
        <v>54</v>
      </c>
      <c r="C15" s="148">
        <v>130336.4</v>
      </c>
      <c r="D15" s="148">
        <v>123472.05232</v>
      </c>
      <c r="E15" s="148">
        <v>137084.19157</v>
      </c>
      <c r="F15" s="148">
        <v>139230.51219000001</v>
      </c>
      <c r="G15" s="149">
        <v>133782.97309000004</v>
      </c>
      <c r="H15" s="86">
        <f t="shared" si="0"/>
        <v>0.13863698684321824</v>
      </c>
    </row>
    <row r="16" spans="1:8" ht="13.5" x14ac:dyDescent="0.2">
      <c r="B16" s="24" t="s">
        <v>55</v>
      </c>
      <c r="C16" s="148">
        <v>31581.080659999996</v>
      </c>
      <c r="D16" s="148">
        <v>32735.288400000001</v>
      </c>
      <c r="E16" s="148">
        <v>26270.950030000004</v>
      </c>
      <c r="F16" s="148">
        <v>27861.965250000005</v>
      </c>
      <c r="G16" s="149">
        <v>28073.037379999998</v>
      </c>
      <c r="H16" s="86">
        <f t="shared" si="0"/>
        <v>2.9091604290196089E-2</v>
      </c>
    </row>
    <row r="17" spans="2:8" ht="13.5" x14ac:dyDescent="0.2">
      <c r="B17" s="18" t="s">
        <v>56</v>
      </c>
      <c r="C17" s="132">
        <v>45094</v>
      </c>
      <c r="D17" s="132">
        <v>59231</v>
      </c>
      <c r="E17" s="132">
        <v>60536</v>
      </c>
      <c r="F17" s="132">
        <v>76562.713789999994</v>
      </c>
      <c r="G17" s="147">
        <v>81843.143499999991</v>
      </c>
      <c r="H17" s="85">
        <f t="shared" si="0"/>
        <v>8.4812637561761911E-2</v>
      </c>
    </row>
    <row r="18" spans="2:8" ht="13.5" x14ac:dyDescent="0.2">
      <c r="B18" s="24" t="s">
        <v>64</v>
      </c>
      <c r="C18" s="148">
        <v>10300</v>
      </c>
      <c r="D18" s="148">
        <v>19416</v>
      </c>
      <c r="E18" s="148">
        <v>19795</v>
      </c>
      <c r="F18" s="148">
        <v>19594.807510000002</v>
      </c>
      <c r="G18" s="149">
        <v>19784.42151</v>
      </c>
      <c r="H18" s="86">
        <f t="shared" si="0"/>
        <v>2.0502254668367626E-2</v>
      </c>
    </row>
    <row r="19" spans="2:8" ht="13.5" x14ac:dyDescent="0.2">
      <c r="B19" s="18" t="s">
        <v>57</v>
      </c>
      <c r="C19" s="132">
        <v>43669</v>
      </c>
      <c r="D19" s="132">
        <v>57457</v>
      </c>
      <c r="E19" s="132">
        <v>65319</v>
      </c>
      <c r="F19" s="132">
        <v>78292.046489999993</v>
      </c>
      <c r="G19" s="147">
        <v>72423.517140000011</v>
      </c>
      <c r="H19" s="85">
        <f t="shared" si="0"/>
        <v>7.5051241282574552E-2</v>
      </c>
    </row>
    <row r="20" spans="2:8" ht="14.25" thickBot="1" x14ac:dyDescent="0.25">
      <c r="B20" s="18" t="s">
        <v>63</v>
      </c>
      <c r="C20" s="132">
        <v>67458</v>
      </c>
      <c r="D20" s="132">
        <v>66670</v>
      </c>
      <c r="E20" s="132">
        <v>65947.506580000001</v>
      </c>
      <c r="F20" s="132">
        <v>65906</v>
      </c>
      <c r="G20" s="147">
        <v>65713.640780000002</v>
      </c>
      <c r="H20" s="85">
        <f t="shared" si="0"/>
        <v>6.8097912176820985E-2</v>
      </c>
    </row>
    <row r="21" spans="2:8" ht="13.5" x14ac:dyDescent="0.2">
      <c r="B21" s="110" t="s">
        <v>118</v>
      </c>
      <c r="C21" s="150">
        <f t="shared" ref="C21:H21" si="1">C5+C17+C19+C20</f>
        <v>853166.09054</v>
      </c>
      <c r="D21" s="150">
        <f t="shared" si="1"/>
        <v>904155.13546999998</v>
      </c>
      <c r="E21" s="150">
        <f t="shared" si="1"/>
        <v>993011.79217000003</v>
      </c>
      <c r="F21" s="150">
        <f t="shared" si="1"/>
        <v>983942.39980000001</v>
      </c>
      <c r="G21" s="151">
        <f t="shared" si="1"/>
        <v>964987.59917000006</v>
      </c>
      <c r="H21" s="126">
        <f t="shared" si="1"/>
        <v>1</v>
      </c>
    </row>
    <row r="22" spans="2:8" ht="14.25" thickBot="1" x14ac:dyDescent="0.25">
      <c r="B22" s="109" t="s">
        <v>47</v>
      </c>
      <c r="C22" s="132">
        <v>166776</v>
      </c>
      <c r="D22" s="132">
        <v>144937</v>
      </c>
      <c r="E22" s="132">
        <v>162500</v>
      </c>
      <c r="F22" s="132">
        <v>114152</v>
      </c>
      <c r="G22" s="147">
        <v>152205.01719000001</v>
      </c>
      <c r="H22" s="127" t="s">
        <v>66</v>
      </c>
    </row>
    <row r="23" spans="2:8" ht="14.25" thickBot="1" x14ac:dyDescent="0.25">
      <c r="B23" s="27" t="s">
        <v>33</v>
      </c>
      <c r="C23" s="152">
        <f t="shared" ref="C23:F23" si="2">C21+C22</f>
        <v>1019942.09054</v>
      </c>
      <c r="D23" s="152">
        <f t="shared" si="2"/>
        <v>1049092.1354700001</v>
      </c>
      <c r="E23" s="152">
        <f t="shared" si="2"/>
        <v>1155511.79217</v>
      </c>
      <c r="F23" s="152">
        <f t="shared" si="2"/>
        <v>1098094.3998</v>
      </c>
      <c r="G23" s="153">
        <f>G21+G22</f>
        <v>1117192.6163600001</v>
      </c>
      <c r="H23" s="87" t="s">
        <v>66</v>
      </c>
    </row>
    <row r="24" spans="2:8" ht="9" customHeight="1" x14ac:dyDescent="0.2">
      <c r="B24" s="42"/>
      <c r="C24" s="54"/>
      <c r="D24" s="54"/>
      <c r="E24" s="54"/>
      <c r="F24" s="54"/>
      <c r="G24" s="136"/>
      <c r="H24" s="136"/>
    </row>
    <row r="25" spans="2:8" ht="13.5" x14ac:dyDescent="0.2">
      <c r="B25" s="44"/>
      <c r="C25" s="44"/>
      <c r="D25" s="44"/>
      <c r="E25" s="44"/>
      <c r="F25" s="44"/>
      <c r="G25" s="54"/>
      <c r="H25" s="53" t="s">
        <v>98</v>
      </c>
    </row>
    <row r="28" spans="2:8" ht="14.25" thickBot="1" x14ac:dyDescent="0.25">
      <c r="B28" s="92" t="s">
        <v>48</v>
      </c>
      <c r="C28" s="61" t="s">
        <v>62</v>
      </c>
      <c r="D28" s="61" t="s">
        <v>44</v>
      </c>
      <c r="E28" s="61" t="s">
        <v>45</v>
      </c>
      <c r="F28" s="61" t="s">
        <v>121</v>
      </c>
      <c r="G28" s="137" t="s">
        <v>119</v>
      </c>
      <c r="H28" s="138"/>
    </row>
    <row r="29" spans="2:8" ht="13.5" x14ac:dyDescent="0.2">
      <c r="B29" s="93" t="s">
        <v>72</v>
      </c>
      <c r="C29" s="148">
        <v>1754.3277499999999</v>
      </c>
      <c r="D29" s="148">
        <v>1787.1552300000001</v>
      </c>
      <c r="E29" s="148">
        <v>3072.0408299999999</v>
      </c>
      <c r="F29" s="148">
        <v>6269.7599199999995</v>
      </c>
      <c r="G29" s="149">
        <v>6276.2913100000005</v>
      </c>
      <c r="H29" s="86">
        <f>G29/$G$35</f>
        <v>8.4244695709089819E-3</v>
      </c>
    </row>
    <row r="30" spans="2:8" ht="13.5" x14ac:dyDescent="0.2">
      <c r="B30" s="93" t="s">
        <v>73</v>
      </c>
      <c r="C30" s="148">
        <v>11947.257000000001</v>
      </c>
      <c r="D30" s="148">
        <v>3784.2071800000003</v>
      </c>
      <c r="E30" s="148">
        <v>7381.8541700000005</v>
      </c>
      <c r="F30" s="148">
        <v>9073.2807599999996</v>
      </c>
      <c r="G30" s="149">
        <v>9069.9954800000014</v>
      </c>
      <c r="H30" s="86">
        <f t="shared" ref="H30:H34" si="3">G30/$G$35</f>
        <v>1.2174371321451936E-2</v>
      </c>
    </row>
    <row r="31" spans="2:8" ht="13.5" x14ac:dyDescent="0.2">
      <c r="B31" s="93" t="s">
        <v>74</v>
      </c>
      <c r="C31" s="148">
        <v>317688.88505000004</v>
      </c>
      <c r="D31" s="148">
        <v>301027.18516999995</v>
      </c>
      <c r="E31" s="148">
        <v>353119.78262999991</v>
      </c>
      <c r="F31" s="148">
        <v>320644.50474</v>
      </c>
      <c r="G31" s="149">
        <v>311437.78323999984</v>
      </c>
      <c r="H31" s="86">
        <f t="shared" si="3"/>
        <v>0.41803319803789118</v>
      </c>
    </row>
    <row r="32" spans="2:8" ht="13.5" x14ac:dyDescent="0.2">
      <c r="B32" s="93" t="s">
        <v>75</v>
      </c>
      <c r="C32" s="148">
        <v>259911.57834000001</v>
      </c>
      <c r="D32" s="148">
        <v>354378.54846999998</v>
      </c>
      <c r="E32" s="148">
        <v>380743.04191000003</v>
      </c>
      <c r="F32" s="148">
        <v>387510.54088000004</v>
      </c>
      <c r="G32" s="149">
        <v>379236.58529999998</v>
      </c>
      <c r="H32" s="86">
        <f t="shared" si="3"/>
        <v>0.5090374100298537</v>
      </c>
    </row>
    <row r="33" spans="2:8" ht="13.5" x14ac:dyDescent="0.2">
      <c r="B33" s="93" t="s">
        <v>76</v>
      </c>
      <c r="C33" s="148">
        <v>88362</v>
      </c>
      <c r="D33" s="148">
        <v>21373.307949999999</v>
      </c>
      <c r="E33" s="148">
        <v>26532.45349</v>
      </c>
      <c r="F33" s="148">
        <v>24727.504110000002</v>
      </c>
      <c r="G33" s="149">
        <v>25652.796569999999</v>
      </c>
      <c r="H33" s="86">
        <f t="shared" si="3"/>
        <v>3.4432946693910428E-2</v>
      </c>
    </row>
    <row r="34" spans="2:8" ht="14.25" thickBot="1" x14ac:dyDescent="0.25">
      <c r="B34" s="94" t="s">
        <v>77</v>
      </c>
      <c r="C34" s="148">
        <v>17281</v>
      </c>
      <c r="D34" s="148">
        <v>38446.88670000001</v>
      </c>
      <c r="E34" s="148">
        <v>30360</v>
      </c>
      <c r="F34" s="148">
        <v>14956.049109999998</v>
      </c>
      <c r="G34" s="149">
        <v>13333.845850000002</v>
      </c>
      <c r="H34" s="86">
        <f t="shared" si="3"/>
        <v>1.7897604345983743E-2</v>
      </c>
    </row>
    <row r="35" spans="2:8" ht="14.25" thickBot="1" x14ac:dyDescent="0.25">
      <c r="B35" s="27" t="s">
        <v>33</v>
      </c>
      <c r="C35" s="152">
        <f>SUM(C29:C34)</f>
        <v>696945.04814000009</v>
      </c>
      <c r="D35" s="152">
        <f t="shared" ref="D35:F35" si="4">SUM(D29:D34)</f>
        <v>720797.29070000001</v>
      </c>
      <c r="E35" s="152">
        <f t="shared" si="4"/>
        <v>801209.17302999995</v>
      </c>
      <c r="F35" s="152">
        <f t="shared" si="4"/>
        <v>763181.63952000008</v>
      </c>
      <c r="G35" s="153">
        <f>SUM(G29:G34)</f>
        <v>745007.29774999979</v>
      </c>
      <c r="H35" s="87">
        <f>SUM(H29:H34)</f>
        <v>1</v>
      </c>
    </row>
    <row r="36" spans="2:8" ht="9" customHeight="1" x14ac:dyDescent="0.2">
      <c r="B36" s="42"/>
      <c r="C36" s="54"/>
      <c r="D36" s="54"/>
      <c r="E36" s="54"/>
      <c r="F36" s="54"/>
      <c r="G36" s="136"/>
      <c r="H36" s="136"/>
    </row>
    <row r="37" spans="2:8" ht="13.5" x14ac:dyDescent="0.2">
      <c r="H37" s="53" t="s">
        <v>98</v>
      </c>
    </row>
    <row r="40" spans="2:8" ht="14.25" thickBot="1" x14ac:dyDescent="0.25">
      <c r="B40" s="92" t="s">
        <v>56</v>
      </c>
      <c r="C40" s="61" t="s">
        <v>62</v>
      </c>
      <c r="D40" s="61" t="s">
        <v>44</v>
      </c>
      <c r="E40" s="61" t="s">
        <v>45</v>
      </c>
      <c r="F40" s="61" t="s">
        <v>121</v>
      </c>
      <c r="G40" s="137" t="s">
        <v>119</v>
      </c>
      <c r="H40" s="138"/>
    </row>
    <row r="41" spans="2:8" ht="13.5" x14ac:dyDescent="0.2">
      <c r="B41" s="93" t="s">
        <v>86</v>
      </c>
      <c r="C41" s="148">
        <v>10300</v>
      </c>
      <c r="D41" s="148">
        <v>32761.487000000001</v>
      </c>
      <c r="E41" s="148">
        <v>20803</v>
      </c>
      <c r="F41" s="148">
        <v>43914.543810000003</v>
      </c>
      <c r="G41" s="149">
        <v>20901.380010000001</v>
      </c>
      <c r="H41" s="86">
        <f>G41/$G$52</f>
        <v>0.25538339739658222</v>
      </c>
    </row>
    <row r="42" spans="2:8" ht="13.5" x14ac:dyDescent="0.2">
      <c r="B42" s="95" t="s">
        <v>64</v>
      </c>
      <c r="C42" s="148">
        <v>10300</v>
      </c>
      <c r="D42" s="148">
        <v>19416.487000000001</v>
      </c>
      <c r="E42" s="148">
        <v>19795</v>
      </c>
      <c r="F42" s="148">
        <v>19594.807510000002</v>
      </c>
      <c r="G42" s="149">
        <v>19784.42151</v>
      </c>
      <c r="H42" s="86">
        <f t="shared" ref="H42:H51" si="5">G42/$G$52</f>
        <v>0.24173584607009016</v>
      </c>
    </row>
    <row r="43" spans="2:8" ht="13.5" x14ac:dyDescent="0.2">
      <c r="B43" s="93" t="s">
        <v>78</v>
      </c>
      <c r="C43" s="148">
        <v>9142</v>
      </c>
      <c r="D43" s="148">
        <v>5850.9550600000002</v>
      </c>
      <c r="E43" s="148">
        <v>18320</v>
      </c>
      <c r="F43" s="148">
        <v>5313.1441399999994</v>
      </c>
      <c r="G43" s="149">
        <v>34980.550200000005</v>
      </c>
      <c r="H43" s="86">
        <f t="shared" si="5"/>
        <v>0.42740966140051989</v>
      </c>
    </row>
    <row r="44" spans="2:8" ht="13.5" x14ac:dyDescent="0.2">
      <c r="B44" s="93" t="s">
        <v>79</v>
      </c>
      <c r="C44" s="148">
        <v>5385</v>
      </c>
      <c r="D44" s="148">
        <v>5567.7613636297901</v>
      </c>
      <c r="E44" s="148">
        <v>5304</v>
      </c>
      <c r="F44" s="148">
        <v>5753.3986199999999</v>
      </c>
      <c r="G44" s="149">
        <v>5624.4766799999998</v>
      </c>
      <c r="H44" s="86">
        <f t="shared" si="5"/>
        <v>6.8722637568860184E-2</v>
      </c>
    </row>
    <row r="45" spans="2:8" ht="13.5" x14ac:dyDescent="0.2">
      <c r="B45" s="93" t="s">
        <v>80</v>
      </c>
      <c r="C45" s="148">
        <v>4490</v>
      </c>
      <c r="D45" s="148">
        <v>4964.6156432375501</v>
      </c>
      <c r="E45" s="148">
        <v>6155</v>
      </c>
      <c r="F45" s="148">
        <v>7277.2804699999997</v>
      </c>
      <c r="G45" s="149">
        <v>7617.477640000001</v>
      </c>
      <c r="H45" s="86">
        <f t="shared" si="5"/>
        <v>9.3074108904051239E-2</v>
      </c>
    </row>
    <row r="46" spans="2:8" ht="13.5" x14ac:dyDescent="0.2">
      <c r="B46" s="93" t="s">
        <v>81</v>
      </c>
      <c r="C46" s="148">
        <v>1336</v>
      </c>
      <c r="D46" s="148">
        <v>3889.5391</v>
      </c>
      <c r="E46" s="148">
        <v>1302</v>
      </c>
      <c r="F46" s="148">
        <v>1544.5237500000001</v>
      </c>
      <c r="G46" s="149">
        <v>1513.3387499999999</v>
      </c>
      <c r="H46" s="86">
        <f t="shared" si="5"/>
        <v>1.8490721244338402E-2</v>
      </c>
    </row>
    <row r="47" spans="2:8" ht="13.5" x14ac:dyDescent="0.2">
      <c r="B47" s="93" t="s">
        <v>82</v>
      </c>
      <c r="C47" s="148">
        <v>4544</v>
      </c>
      <c r="D47" s="148">
        <v>3702.924</v>
      </c>
      <c r="E47" s="148">
        <v>3394</v>
      </c>
      <c r="F47" s="148">
        <v>4429.0677999999998</v>
      </c>
      <c r="G47" s="149">
        <v>4432.8723</v>
      </c>
      <c r="H47" s="86">
        <f t="shared" si="5"/>
        <v>5.4163025965633424E-2</v>
      </c>
    </row>
    <row r="48" spans="2:8" ht="13.5" x14ac:dyDescent="0.2">
      <c r="B48" s="93" t="s">
        <v>83</v>
      </c>
      <c r="C48" s="148">
        <v>3986</v>
      </c>
      <c r="D48" s="148">
        <v>1169.0634</v>
      </c>
      <c r="E48" s="154">
        <v>0</v>
      </c>
      <c r="F48" s="148">
        <v>1114.8522</v>
      </c>
      <c r="G48" s="155">
        <v>0</v>
      </c>
      <c r="H48" s="86">
        <f t="shared" si="5"/>
        <v>0</v>
      </c>
    </row>
    <row r="49" spans="2:8" ht="13.5" x14ac:dyDescent="0.2">
      <c r="B49" s="93" t="s">
        <v>84</v>
      </c>
      <c r="C49" s="148">
        <v>4202</v>
      </c>
      <c r="D49" s="148">
        <v>1159.7223603899999</v>
      </c>
      <c r="E49" s="148">
        <v>3612</v>
      </c>
      <c r="F49" s="148">
        <v>4581.3446999999996</v>
      </c>
      <c r="G49" s="149">
        <v>4697.0367000000006</v>
      </c>
      <c r="H49" s="86">
        <f t="shared" si="5"/>
        <v>5.7390717243001377E-2</v>
      </c>
    </row>
    <row r="50" spans="2:8" ht="13.5" x14ac:dyDescent="0.2">
      <c r="B50" s="93" t="s">
        <v>85</v>
      </c>
      <c r="C50" s="148">
        <v>1709</v>
      </c>
      <c r="D50" s="148">
        <v>164.73599999999999</v>
      </c>
      <c r="E50" s="148">
        <v>1137</v>
      </c>
      <c r="F50" s="148">
        <v>1586.4165</v>
      </c>
      <c r="G50" s="149">
        <v>1452.1986000000002</v>
      </c>
      <c r="H50" s="86">
        <f t="shared" si="5"/>
        <v>1.7743680655780796E-2</v>
      </c>
    </row>
    <row r="51" spans="2:8" ht="14.25" thickBot="1" x14ac:dyDescent="0.25">
      <c r="B51" s="94" t="s">
        <v>87</v>
      </c>
      <c r="C51" s="154">
        <v>0</v>
      </c>
      <c r="D51" s="154">
        <v>0</v>
      </c>
      <c r="E51" s="148">
        <v>509</v>
      </c>
      <c r="F51" s="148">
        <v>1048.1078</v>
      </c>
      <c r="G51" s="149">
        <v>623.8125</v>
      </c>
      <c r="H51" s="86">
        <f t="shared" si="5"/>
        <v>7.6220496212324237E-3</v>
      </c>
    </row>
    <row r="52" spans="2:8" ht="14.25" thickBot="1" x14ac:dyDescent="0.25">
      <c r="B52" s="27" t="s">
        <v>33</v>
      </c>
      <c r="C52" s="152">
        <f t="shared" ref="C52" si="6">SUM(C41,C43:C51)</f>
        <v>45094</v>
      </c>
      <c r="D52" s="152">
        <f>SUM(D41,D43:D51)</f>
        <v>59230.803927257337</v>
      </c>
      <c r="E52" s="152">
        <f t="shared" ref="E52:H52" si="7">SUM(E41,E43:E51)</f>
        <v>60536</v>
      </c>
      <c r="F52" s="152">
        <f t="shared" si="7"/>
        <v>76562.679789999995</v>
      </c>
      <c r="G52" s="153">
        <f t="shared" si="7"/>
        <v>81843.143380000009</v>
      </c>
      <c r="H52" s="87">
        <f t="shared" si="7"/>
        <v>0.99999999999999989</v>
      </c>
    </row>
    <row r="53" spans="2:8" ht="9" customHeight="1" x14ac:dyDescent="0.2">
      <c r="B53" s="42"/>
      <c r="C53" s="54"/>
      <c r="D53" s="54"/>
      <c r="E53" s="54"/>
      <c r="F53" s="54"/>
      <c r="G53" s="136"/>
      <c r="H53" s="136"/>
    </row>
    <row r="54" spans="2:8" ht="13.5" x14ac:dyDescent="0.2">
      <c r="H54" s="53" t="s">
        <v>98</v>
      </c>
    </row>
  </sheetData>
  <mergeCells count="6">
    <mergeCell ref="G53:H53"/>
    <mergeCell ref="G24:H24"/>
    <mergeCell ref="G4:H4"/>
    <mergeCell ref="G28:H28"/>
    <mergeCell ref="G40:H40"/>
    <mergeCell ref="G36:H36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orientation="portrait" r:id="rId1"/>
  <ignoredErrors>
    <ignoredError sqref="F13 C13:E13 H13" formulaRange="1"/>
    <ignoredError sqref="G1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dcterms:created xsi:type="dcterms:W3CDTF">2020-07-27T08:41:45Z</dcterms:created>
  <dcterms:modified xsi:type="dcterms:W3CDTF">2021-10-21T11:28:19Z</dcterms:modified>
</cp:coreProperties>
</file>